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tabRatio="721"/>
  </bookViews>
  <sheets>
    <sheet name="proposta" sheetId="6" r:id="rId1"/>
    <sheet name="médico" sheetId="5" r:id="rId2"/>
    <sheet name="dentista" sheetId="13" r:id="rId3"/>
    <sheet name="aux_bucal" sheetId="14" r:id="rId4"/>
    <sheet name="serviço externo" sheetId="7" state="hidden" r:id="rId5"/>
    <sheet name="Plan1" sheetId="12" state="hidden" r:id="rId6"/>
    <sheet name="desp adm_lucro" sheetId="8" state="hidden" r:id="rId7"/>
  </sheets>
  <definedNames>
    <definedName name="_xlnm.Print_Area" localSheetId="0">proposta!$A$1:$E$6</definedName>
    <definedName name="_xlnm.Print_Area" localSheetId="4">'serviço externo'!$A$1:$K$11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3"/>
  <c r="C15" i="5"/>
  <c r="D4" i="13" l="1"/>
  <c r="D4" i="14" l="1"/>
  <c r="D4" i="5"/>
  <c r="D35" i="14" l="1"/>
  <c r="D31"/>
  <c r="B101"/>
  <c r="B99"/>
  <c r="B98"/>
  <c r="B97"/>
  <c r="B96"/>
  <c r="B95"/>
  <c r="C86"/>
  <c r="D76"/>
  <c r="D80" s="1"/>
  <c r="D99" s="1"/>
  <c r="B71"/>
  <c r="B70"/>
  <c r="C67"/>
  <c r="C71" s="1"/>
  <c r="C63"/>
  <c r="C70" s="1"/>
  <c r="C47"/>
  <c r="C41"/>
  <c r="B41"/>
  <c r="B40"/>
  <c r="B39"/>
  <c r="D32"/>
  <c r="C28"/>
  <c r="C50" s="1"/>
  <c r="C16"/>
  <c r="C17" s="1"/>
  <c r="D5"/>
  <c r="D9" s="1"/>
  <c r="B100" i="13"/>
  <c r="B98"/>
  <c r="B97"/>
  <c r="B96"/>
  <c r="B95"/>
  <c r="B94"/>
  <c r="C85"/>
  <c r="D75"/>
  <c r="D79" s="1"/>
  <c r="D98" s="1"/>
  <c r="B70"/>
  <c r="B69"/>
  <c r="C66"/>
  <c r="C70" s="1"/>
  <c r="C62"/>
  <c r="C69" s="1"/>
  <c r="C46"/>
  <c r="C40"/>
  <c r="B40"/>
  <c r="B39"/>
  <c r="B38"/>
  <c r="D32"/>
  <c r="D35" s="1"/>
  <c r="D40" s="1"/>
  <c r="C28"/>
  <c r="C49" s="1"/>
  <c r="C16"/>
  <c r="C17" s="1"/>
  <c r="D5"/>
  <c r="D9" s="1"/>
  <c r="D75" i="5"/>
  <c r="D5"/>
  <c r="C72" i="14" l="1"/>
  <c r="D36"/>
  <c r="D41" s="1"/>
  <c r="C71" i="13"/>
  <c r="D66" i="14"/>
  <c r="D67" s="1"/>
  <c r="D71" s="1"/>
  <c r="D61"/>
  <c r="D57"/>
  <c r="D15"/>
  <c r="D60"/>
  <c r="D14"/>
  <c r="D95"/>
  <c r="D59"/>
  <c r="D49"/>
  <c r="D46"/>
  <c r="D62"/>
  <c r="D58"/>
  <c r="C39"/>
  <c r="C52"/>
  <c r="C40"/>
  <c r="D59" i="13"/>
  <c r="D14"/>
  <c r="D94"/>
  <c r="D58"/>
  <c r="D48"/>
  <c r="D45"/>
  <c r="D61"/>
  <c r="D57"/>
  <c r="D65"/>
  <c r="D66" s="1"/>
  <c r="D70" s="1"/>
  <c r="D60"/>
  <c r="D56"/>
  <c r="D15"/>
  <c r="C38"/>
  <c r="C51"/>
  <c r="C39"/>
  <c r="D32" i="5"/>
  <c r="D47" i="13" l="1"/>
  <c r="D46"/>
  <c r="D50"/>
  <c r="D49"/>
  <c r="D51" i="14"/>
  <c r="D50"/>
  <c r="D48"/>
  <c r="D47"/>
  <c r="D16"/>
  <c r="D17" s="1"/>
  <c r="D39" s="1"/>
  <c r="C42"/>
  <c r="D63"/>
  <c r="D70" s="1"/>
  <c r="D72" s="1"/>
  <c r="D98" s="1"/>
  <c r="D16" i="13"/>
  <c r="C41"/>
  <c r="D62"/>
  <c r="D69" s="1"/>
  <c r="D71" s="1"/>
  <c r="D97" s="1"/>
  <c r="D52" i="14" l="1"/>
  <c r="D97" s="1"/>
  <c r="D51" i="13"/>
  <c r="D96" s="1"/>
  <c r="D17"/>
  <c r="D22" i="14"/>
  <c r="D24"/>
  <c r="D26"/>
  <c r="D20"/>
  <c r="D23"/>
  <c r="D21"/>
  <c r="D27"/>
  <c r="D25"/>
  <c r="D15" i="8"/>
  <c r="F33"/>
  <c r="G33" s="1"/>
  <c r="D33"/>
  <c r="L24"/>
  <c r="L27"/>
  <c r="L25"/>
  <c r="L29" l="1"/>
  <c r="D21" i="13"/>
  <c r="D23"/>
  <c r="D25"/>
  <c r="D27"/>
  <c r="D22"/>
  <c r="D24"/>
  <c r="D26"/>
  <c r="D20"/>
  <c r="D38"/>
  <c r="D28" i="14"/>
  <c r="D40" s="1"/>
  <c r="D42" s="1"/>
  <c r="D96" s="1"/>
  <c r="D100" s="1"/>
  <c r="L9" i="8"/>
  <c r="L8"/>
  <c r="L7"/>
  <c r="L6"/>
  <c r="D84" i="14" l="1"/>
  <c r="D85" s="1"/>
  <c r="D102" s="1"/>
  <c r="B5" i="6" s="1"/>
  <c r="D5" s="1"/>
  <c r="E5" s="1"/>
  <c r="D28" i="13"/>
  <c r="D39" s="1"/>
  <c r="D41" s="1"/>
  <c r="F15" i="8"/>
  <c r="G15" s="1"/>
  <c r="L11"/>
  <c r="E7" i="7"/>
  <c r="H7" s="1"/>
  <c r="I7" s="1"/>
  <c r="K7" s="1"/>
  <c r="E6"/>
  <c r="E5"/>
  <c r="H5" s="1"/>
  <c r="I5" s="1"/>
  <c r="K5" s="1"/>
  <c r="E4"/>
  <c r="H4" s="1"/>
  <c r="I4" s="1"/>
  <c r="K4" s="1"/>
  <c r="E3"/>
  <c r="H3" s="1"/>
  <c r="I3" s="1"/>
  <c r="K3" l="1"/>
  <c r="D83" i="13"/>
  <c r="D84" s="1"/>
  <c r="D95"/>
  <c r="D99" s="1"/>
  <c r="D87" i="14"/>
  <c r="D88"/>
  <c r="D89"/>
  <c r="F25" i="8"/>
  <c r="H6" i="7"/>
  <c r="G7"/>
  <c r="G5"/>
  <c r="G4"/>
  <c r="G3"/>
  <c r="D79" i="5"/>
  <c r="D98" s="1"/>
  <c r="D35"/>
  <c r="D40" s="1"/>
  <c r="B100"/>
  <c r="B98"/>
  <c r="B97"/>
  <c r="B96"/>
  <c r="B95"/>
  <c r="B94"/>
  <c r="C85"/>
  <c r="B70"/>
  <c r="B69"/>
  <c r="C66"/>
  <c r="C70" s="1"/>
  <c r="C62"/>
  <c r="C46"/>
  <c r="C40"/>
  <c r="B40"/>
  <c r="B39"/>
  <c r="B38"/>
  <c r="C28"/>
  <c r="C49" s="1"/>
  <c r="C16"/>
  <c r="C17" s="1"/>
  <c r="D9"/>
  <c r="G6" i="7" l="1"/>
  <c r="I6"/>
  <c r="D101" i="13"/>
  <c r="C69" i="5"/>
  <c r="C71" s="1"/>
  <c r="D90" i="14"/>
  <c r="D91" s="1"/>
  <c r="D101" s="1"/>
  <c r="F24" i="8"/>
  <c r="F31"/>
  <c r="G31" s="1"/>
  <c r="F32"/>
  <c r="C51" i="5"/>
  <c r="C38"/>
  <c r="D94"/>
  <c r="D59"/>
  <c r="D14"/>
  <c r="D58"/>
  <c r="D48"/>
  <c r="D45"/>
  <c r="D65"/>
  <c r="D66" s="1"/>
  <c r="D70" s="1"/>
  <c r="D60"/>
  <c r="D56"/>
  <c r="D61"/>
  <c r="D57"/>
  <c r="D15"/>
  <c r="C39"/>
  <c r="K6" i="7" l="1"/>
  <c r="K8" s="1"/>
  <c r="I8"/>
  <c r="B4" i="6"/>
  <c r="D4" s="1"/>
  <c r="E4" s="1"/>
  <c r="D88" i="13"/>
  <c r="D87"/>
  <c r="D86"/>
  <c r="D47" i="5"/>
  <c r="D51" s="1"/>
  <c r="D96" s="1"/>
  <c r="D46"/>
  <c r="D50"/>
  <c r="D49"/>
  <c r="D16"/>
  <c r="D62"/>
  <c r="D69" s="1"/>
  <c r="D71" s="1"/>
  <c r="D97" s="1"/>
  <c r="C41"/>
  <c r="D89" i="13" l="1"/>
  <c r="D90" s="1"/>
  <c r="D100" s="1"/>
  <c r="D17" i="5"/>
  <c r="D38" l="1"/>
  <c r="D21"/>
  <c r="D23"/>
  <c r="D25"/>
  <c r="D27"/>
  <c r="D22"/>
  <c r="D24"/>
  <c r="D26"/>
  <c r="D20"/>
  <c r="F6" i="8"/>
  <c r="G6" s="1"/>
  <c r="D28" i="5" l="1"/>
  <c r="D39" s="1"/>
  <c r="D41" s="1"/>
  <c r="D95" l="1"/>
  <c r="D99" s="1"/>
  <c r="D83"/>
  <c r="G32" i="8"/>
  <c r="F7" l="1"/>
  <c r="G7" s="1"/>
  <c r="G8" s="1"/>
  <c r="G9" s="1"/>
  <c r="D84" i="5"/>
  <c r="G34" i="8"/>
  <c r="G35" l="1"/>
  <c r="G25" l="1"/>
  <c r="G24"/>
  <c r="C12"/>
  <c r="F14"/>
  <c r="G14" s="1"/>
  <c r="G26" l="1"/>
  <c r="G27" s="1"/>
  <c r="F13"/>
  <c r="G13" s="1"/>
  <c r="D101" i="5"/>
  <c r="D3" i="6" s="1"/>
  <c r="D6" s="1"/>
  <c r="E3" l="1"/>
  <c r="G16" i="8"/>
  <c r="D86" i="5"/>
  <c r="D88"/>
  <c r="D87"/>
  <c r="B3" i="6"/>
  <c r="E6" l="1"/>
  <c r="H34" i="8"/>
  <c r="G17"/>
  <c r="D89" i="5"/>
  <c r="D90" s="1"/>
  <c r="D100" s="1"/>
  <c r="H16" i="8" l="1"/>
</calcChain>
</file>

<file path=xl/sharedStrings.xml><?xml version="1.0" encoding="utf-8"?>
<sst xmlns="http://schemas.openxmlformats.org/spreadsheetml/2006/main" count="587" uniqueCount="141">
  <si>
    <t>A</t>
  </si>
  <si>
    <t>B</t>
  </si>
  <si>
    <t>C</t>
  </si>
  <si>
    <t>D</t>
  </si>
  <si>
    <t xml:space="preserve">MÓDULO 1: COMPOSIÇÃO DA REMUNERAÇÃO </t>
  </si>
  <si>
    <t>E</t>
  </si>
  <si>
    <t>F</t>
  </si>
  <si>
    <t xml:space="preserve">Total da remuneração </t>
  </si>
  <si>
    <t xml:space="preserve">COMPOSIÇÃO DA REMUNERAÇÃO </t>
  </si>
  <si>
    <t>Salário Base</t>
  </si>
  <si>
    <t>Adicional de periculosidade</t>
  </si>
  <si>
    <t>Adicional de insalubridade</t>
  </si>
  <si>
    <t xml:space="preserve">Adicional noturno </t>
  </si>
  <si>
    <t>Adicional de hora noturna reduzida</t>
  </si>
  <si>
    <t>Outros (especificar)</t>
  </si>
  <si>
    <t>%</t>
  </si>
  <si>
    <t>Valor R$</t>
  </si>
  <si>
    <t>MÓDULO 2 - ENCARGOS E BENEFÍCIOS ANUAIS, MENSAIS E DIÁRIOS</t>
  </si>
  <si>
    <t>Submódulo 2.1 - 13° (décimo terceiro) salário, férias e adicional de férias</t>
  </si>
  <si>
    <t>2.1</t>
  </si>
  <si>
    <t xml:space="preserve"> 13° (décimo terceiro) salário, férias e adicional de férias</t>
  </si>
  <si>
    <t xml:space="preserve"> 13° (décimo terceiro) salário</t>
  </si>
  <si>
    <t>Férias e adicional de férias</t>
  </si>
  <si>
    <t xml:space="preserve">Subtotal </t>
  </si>
  <si>
    <t xml:space="preserve">Total </t>
  </si>
  <si>
    <t>Submódulo 2.2 - encargos previdenciários (GPS), fundo de garantia por tempo de serviço (FGTS) e outras contribuições</t>
  </si>
  <si>
    <t>2.2</t>
  </si>
  <si>
    <t>G</t>
  </si>
  <si>
    <t>H</t>
  </si>
  <si>
    <t xml:space="preserve">GPS, FGTS e Outras Contribuições </t>
  </si>
  <si>
    <t>INSS</t>
  </si>
  <si>
    <t xml:space="preserve">Salário Educação </t>
  </si>
  <si>
    <t>SESC ou SESI</t>
  </si>
  <si>
    <t>SENAI-SENAC</t>
  </si>
  <si>
    <t>SEBRAE</t>
  </si>
  <si>
    <t>INCRA</t>
  </si>
  <si>
    <t>FGTS</t>
  </si>
  <si>
    <t>Submódulo 2.3 - Benefícios mensais e diários</t>
  </si>
  <si>
    <t>2.3</t>
  </si>
  <si>
    <t xml:space="preserve">Benefícios mensais e diários </t>
  </si>
  <si>
    <t>Transporte</t>
  </si>
  <si>
    <t xml:space="preserve">Auxílio Refeição/alimentação </t>
  </si>
  <si>
    <t>Assistência médica e familiar</t>
  </si>
  <si>
    <t>Assistência odontológica</t>
  </si>
  <si>
    <t>Quadro-resumo do módulo 2 - Encargos e benefícios anuais, mensais e diários</t>
  </si>
  <si>
    <t xml:space="preserve">Encargos e benefícios anuais, mensais e diários </t>
  </si>
  <si>
    <t xml:space="preserve">MÓDULO 3: PROVISÃO PARA RESCISÃO </t>
  </si>
  <si>
    <t xml:space="preserve">PROVISÃO PARA RESCISÃO </t>
  </si>
  <si>
    <t xml:space="preserve">Aviso Prévio Indenizado Aviso-prévio indenizado </t>
  </si>
  <si>
    <t>Incidência do FGTS sobre Aviso Prévio Indenizado</t>
  </si>
  <si>
    <t>Incidência dos encargos do submódulo 2.2 sobre Aviso Prévio Trabalhado</t>
  </si>
  <si>
    <t xml:space="preserve">Multa do FGTS e contribuição social sobre o Aviso Prévio Indenizado </t>
  </si>
  <si>
    <t>Aviso Prévio Trabalhado</t>
  </si>
  <si>
    <t xml:space="preserve">Multa do FGTS e contribuição social sobre o Aviso Prévio Trabalhado </t>
  </si>
  <si>
    <t>MÓDULO 4 - CUSTO DE REPOSIÇÃO DO PROFISSIONAL AUSENTE</t>
  </si>
  <si>
    <t xml:space="preserve">Submódulo 4.1 - Substituto nas ausência legais </t>
  </si>
  <si>
    <t>4.1</t>
  </si>
  <si>
    <t xml:space="preserve">Substituto nas ausência legais </t>
  </si>
  <si>
    <t>Substituto na cobertura de férias</t>
  </si>
  <si>
    <t>Substituto na cobertura de licença-paternidade</t>
  </si>
  <si>
    <t xml:space="preserve">Substituto na cobertura de ausências legais </t>
  </si>
  <si>
    <t>Substituto na cobertura de ausência por acidente de trabalho</t>
  </si>
  <si>
    <t>Substituto na cobertura de afastamento maternidade</t>
  </si>
  <si>
    <t xml:space="preserve">Substituto na cobertura de outras ausências </t>
  </si>
  <si>
    <t>Submódulo 4.2 - Substituto na intrajornada</t>
  </si>
  <si>
    <t>Substituto na intrajornada</t>
  </si>
  <si>
    <t>4.2</t>
  </si>
  <si>
    <t xml:space="preserve">Substituto na cobertura de intervalo para repouso ou alimentação </t>
  </si>
  <si>
    <t>Quadro-resumo do módulo 4 - custo de reposição do profissional ausente</t>
  </si>
  <si>
    <t>Custo de reposição do profissional ausente</t>
  </si>
  <si>
    <t xml:space="preserve">MÓDULO 5 - INSUMOS DIVERSOS </t>
  </si>
  <si>
    <t xml:space="preserve">Insumos Diversos </t>
  </si>
  <si>
    <t>Uniformes</t>
  </si>
  <si>
    <t>Materiais</t>
  </si>
  <si>
    <t xml:space="preserve">Equipamentos de proteção individual </t>
  </si>
  <si>
    <t xml:space="preserve">Equipamentos e ferramentas </t>
  </si>
  <si>
    <t xml:space="preserve">MÓDULO 6 - CUSTOS INDIRETOS, TRIBUTOS E LUCRO </t>
  </si>
  <si>
    <t xml:space="preserve">Custos indiretos, tributos e lucro </t>
  </si>
  <si>
    <t>Custos indiretos</t>
  </si>
  <si>
    <t xml:space="preserve">Lucro </t>
  </si>
  <si>
    <t xml:space="preserve">Tributos </t>
  </si>
  <si>
    <t>C.1</t>
  </si>
  <si>
    <t>C.2</t>
  </si>
  <si>
    <t>C.3</t>
  </si>
  <si>
    <t>PIS</t>
  </si>
  <si>
    <t>COFINS</t>
  </si>
  <si>
    <t>ISS</t>
  </si>
  <si>
    <t xml:space="preserve">2. QUADRO-RESUMO DO CUSTO POR EMPREGADO </t>
  </si>
  <si>
    <t>Mão de obra vinculada à execução contratual (valor por empregado)</t>
  </si>
  <si>
    <t>Subtotal (A+B+C+D+E)</t>
  </si>
  <si>
    <t>VALOR R$</t>
  </si>
  <si>
    <t xml:space="preserve">Valor total por empregado </t>
  </si>
  <si>
    <t>Auditoria concorrente (beira-leito)</t>
  </si>
  <si>
    <t>Qtde</t>
  </si>
  <si>
    <t xml:space="preserve">Categoria profissional </t>
  </si>
  <si>
    <t xml:space="preserve">Qtde empregados por posto </t>
  </si>
  <si>
    <t>Valor por empregado (A)</t>
  </si>
  <si>
    <t xml:space="preserve">Discriminação </t>
  </si>
  <si>
    <t>Valor unitário</t>
  </si>
  <si>
    <t>Visita média de autorização de prorrogação</t>
  </si>
  <si>
    <t>Análise da conta médico-hospitalar (internação)</t>
  </si>
  <si>
    <t>Auditoria de conta de pronto-socorro e de Serviço de Apoio Diagnóstico Terapêutico - SADT</t>
  </si>
  <si>
    <t>Perícia odontológica para fins de autorização de tratamento, com emissão de parecer</t>
  </si>
  <si>
    <t xml:space="preserve">quantitativo de beneficiários </t>
  </si>
  <si>
    <t>R$</t>
  </si>
  <si>
    <t xml:space="preserve">Impostos </t>
  </si>
  <si>
    <t xml:space="preserve">Taxa adm/lucro </t>
  </si>
  <si>
    <t xml:space="preserve">R$ </t>
  </si>
  <si>
    <t xml:space="preserve">Valor unitário </t>
  </si>
  <si>
    <t>percentual de desp adm</t>
  </si>
  <si>
    <t xml:space="preserve">despesa real </t>
  </si>
  <si>
    <t>descrição</t>
  </si>
  <si>
    <t>qtde</t>
  </si>
  <si>
    <t xml:space="preserve">valor unitário </t>
  </si>
  <si>
    <t xml:space="preserve">valor mensal </t>
  </si>
  <si>
    <t xml:space="preserve">médico </t>
  </si>
  <si>
    <t>taxa adm</t>
  </si>
  <si>
    <t xml:space="preserve">enfermeiro </t>
  </si>
  <si>
    <t>crachá</t>
  </si>
  <si>
    <t xml:space="preserve">preposto </t>
  </si>
  <si>
    <t>vale-alimentação do médico</t>
  </si>
  <si>
    <t>RT (médico)</t>
  </si>
  <si>
    <t xml:space="preserve">percentual de lucro </t>
  </si>
  <si>
    <t xml:space="preserve">valor total mensal </t>
  </si>
  <si>
    <t>total global (24 meses)</t>
  </si>
  <si>
    <t>DESPESAS ADMINISTRATIVAS QUE SERVIRAM DE BASE PARA A PROPOSTA INICIAL, APRESENTADA PARA ASSINATURA DO CONTRATO</t>
  </si>
  <si>
    <t>DESPESAS ADMINISTRATIVAS APÓS REVISÃO</t>
  </si>
  <si>
    <t>Reajuste pelo IPCA</t>
  </si>
  <si>
    <t>qtdade</t>
  </si>
  <si>
    <t>valor total</t>
  </si>
  <si>
    <t>TOTAL</t>
  </si>
  <si>
    <t xml:space="preserve">VALOR TOTAL </t>
  </si>
  <si>
    <t>Valor anual  por posto (B) B= (Ax12 meses)</t>
  </si>
  <si>
    <t xml:space="preserve">Valor mensal </t>
  </si>
  <si>
    <t>Médico do trabalho</t>
  </si>
  <si>
    <t>Dentista</t>
  </si>
  <si>
    <t xml:space="preserve">Auxiliar em Saúde Bucal </t>
  </si>
  <si>
    <t xml:space="preserve">PROPOSTA DE PREÇO </t>
  </si>
  <si>
    <t xml:space="preserve">Auxílio funeral </t>
  </si>
  <si>
    <t xml:space="preserve">Auxílio Saúde </t>
  </si>
  <si>
    <t>RAT ajustado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</si>
</sst>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&quot;R$&quot;\ #,##0.00"/>
  </numFmts>
  <fonts count="7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9" fontId="4" fillId="0" borderId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164" fontId="0" fillId="0" borderId="0" xfId="0" applyNumberFormat="1"/>
    <xf numFmtId="10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16" applyFont="1" applyFill="1" applyBorder="1"/>
    <xf numFmtId="164" fontId="0" fillId="2" borderId="1" xfId="0" applyNumberFormat="1" applyFill="1" applyBorder="1"/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10" fontId="0" fillId="3" borderId="1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164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/>
    <xf numFmtId="164" fontId="0" fillId="2" borderId="1" xfId="16" applyFont="1" applyFill="1" applyBorder="1" applyAlignment="1">
      <alignment horizontal="center" vertical="center"/>
    </xf>
    <xf numFmtId="166" fontId="0" fillId="2" borderId="0" xfId="16" applyNumberFormat="1" applyFont="1" applyFill="1" applyBorder="1"/>
    <xf numFmtId="10" fontId="0" fillId="2" borderId="0" xfId="0" applyNumberFormat="1" applyFill="1" applyBorder="1"/>
    <xf numFmtId="0" fontId="0" fillId="2" borderId="13" xfId="0" applyFill="1" applyBorder="1"/>
    <xf numFmtId="0" fontId="0" fillId="2" borderId="14" xfId="0" applyFill="1" applyBorder="1"/>
    <xf numFmtId="164" fontId="0" fillId="2" borderId="14" xfId="0" applyNumberFormat="1" applyFill="1" applyBorder="1"/>
    <xf numFmtId="0" fontId="0" fillId="2" borderId="15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164" fontId="0" fillId="3" borderId="1" xfId="16" applyFont="1" applyFill="1" applyBorder="1"/>
    <xf numFmtId="164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/>
    <xf numFmtId="164" fontId="0" fillId="3" borderId="1" xfId="16" applyFont="1" applyFill="1" applyBorder="1" applyAlignment="1">
      <alignment horizontal="center" vertical="center"/>
    </xf>
    <xf numFmtId="166" fontId="0" fillId="3" borderId="0" xfId="16" applyNumberFormat="1" applyFont="1" applyFill="1" applyBorder="1"/>
    <xf numFmtId="10" fontId="0" fillId="3" borderId="0" xfId="0" applyNumberFormat="1" applyFill="1" applyBorder="1"/>
    <xf numFmtId="0" fontId="0" fillId="3" borderId="13" xfId="0" applyFill="1" applyBorder="1"/>
    <xf numFmtId="0" fontId="0" fillId="3" borderId="14" xfId="0" applyFill="1" applyBorder="1"/>
    <xf numFmtId="164" fontId="0" fillId="3" borderId="14" xfId="0" applyNumberFormat="1" applyFill="1" applyBorder="1"/>
    <xf numFmtId="0" fontId="0" fillId="3" borderId="15" xfId="0" applyFill="1" applyBorder="1"/>
    <xf numFmtId="10" fontId="0" fillId="3" borderId="0" xfId="2" applyNumberFormat="1" applyFont="1" applyFill="1" applyBorder="1" applyAlignment="1">
      <alignment horizontal="center"/>
    </xf>
    <xf numFmtId="10" fontId="0" fillId="2" borderId="0" xfId="2" applyNumberFormat="1" applyFont="1" applyFill="1" applyBorder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0" fillId="4" borderId="1" xfId="1" applyFont="1" applyFill="1" applyBorder="1"/>
    <xf numFmtId="10" fontId="0" fillId="4" borderId="1" xfId="0" applyNumberFormat="1" applyFill="1" applyBorder="1"/>
    <xf numFmtId="0" fontId="3" fillId="4" borderId="1" xfId="0" applyFont="1" applyFill="1" applyBorder="1"/>
    <xf numFmtId="164" fontId="3" fillId="4" borderId="1" xfId="1" applyFont="1" applyFill="1" applyBorder="1"/>
    <xf numFmtId="0" fontId="0" fillId="4" borderId="1" xfId="0" applyFill="1" applyBorder="1" applyAlignment="1">
      <alignment horizontal="center" vertical="center" wrapText="1"/>
    </xf>
    <xf numFmtId="10" fontId="0" fillId="4" borderId="1" xfId="2" applyNumberFormat="1" applyFon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164" fontId="0" fillId="4" borderId="1" xfId="0" applyNumberForma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10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/>
    <xf numFmtId="164" fontId="0" fillId="4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center"/>
    </xf>
    <xf numFmtId="10" fontId="0" fillId="4" borderId="1" xfId="2" applyNumberFormat="1" applyFont="1" applyFill="1" applyBorder="1" applyAlignment="1">
      <alignment horizontal="right" vertical="center"/>
    </xf>
    <xf numFmtId="0" fontId="0" fillId="4" borderId="1" xfId="0" applyFill="1" applyBorder="1" applyAlignment="1"/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164" fontId="0" fillId="4" borderId="0" xfId="1" applyFont="1" applyFill="1"/>
    <xf numFmtId="164" fontId="2" fillId="4" borderId="0" xfId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/>
    <xf numFmtId="0" fontId="0" fillId="6" borderId="1" xfId="0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/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0" fillId="7" borderId="1" xfId="1" applyFont="1" applyFill="1" applyBorder="1" applyAlignment="1">
      <alignment horizontal="center" vertical="center"/>
    </xf>
    <xf numFmtId="10" fontId="0" fillId="7" borderId="1" xfId="2" applyNumberFormat="1" applyFont="1" applyFill="1" applyBorder="1" applyAlignment="1">
      <alignment horizontal="center" vertical="center"/>
    </xf>
    <xf numFmtId="164" fontId="0" fillId="7" borderId="1" xfId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7" borderId="2" xfId="0" applyNumberFormat="1" applyFill="1" applyBorder="1" applyAlignment="1">
      <alignment horizontal="center" vertical="center"/>
    </xf>
    <xf numFmtId="0" fontId="0" fillId="7" borderId="0" xfId="0" applyFill="1"/>
    <xf numFmtId="0" fontId="0" fillId="5" borderId="1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0" fillId="6" borderId="1" xfId="0" applyNumberFormat="1" applyFill="1" applyBorder="1" applyAlignment="1">
      <alignment horizontal="right" vertical="center"/>
    </xf>
    <xf numFmtId="10" fontId="0" fillId="4" borderId="0" xfId="2" applyNumberFormat="1" applyFont="1" applyFill="1"/>
    <xf numFmtId="164" fontId="0" fillId="0" borderId="1" xfId="1" applyFont="1" applyFill="1" applyBorder="1"/>
    <xf numFmtId="0" fontId="2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0" fillId="0" borderId="0" xfId="0" applyFill="1"/>
    <xf numFmtId="0" fontId="0" fillId="4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9" fontId="0" fillId="4" borderId="1" xfId="0" applyNumberFormat="1" applyFill="1" applyBorder="1"/>
    <xf numFmtId="10" fontId="0" fillId="4" borderId="0" xfId="0" applyNumberFormat="1" applyFill="1"/>
    <xf numFmtId="164" fontId="0" fillId="0" borderId="0" xfId="0" applyNumberFormat="1" applyFill="1"/>
    <xf numFmtId="164" fontId="3" fillId="0" borderId="1" xfId="0" applyNumberFormat="1" applyFont="1" applyFill="1" applyBorder="1" applyAlignment="1"/>
    <xf numFmtId="0" fontId="2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10" fontId="0" fillId="3" borderId="6" xfId="0" applyNumberFormat="1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</cellXfs>
  <cellStyles count="22">
    <cellStyle name="Hiperlink 2" xfId="10"/>
    <cellStyle name="Moeda" xfId="1" builtinId="4"/>
    <cellStyle name="Moeda 2" xfId="8"/>
    <cellStyle name="Moeda 2 2" xfId="13"/>
    <cellStyle name="Moeda 2 3" xfId="18"/>
    <cellStyle name="Moeda 3" xfId="12"/>
    <cellStyle name="Moeda 3 2" xfId="20"/>
    <cellStyle name="Moeda 4" xfId="4"/>
    <cellStyle name="Moeda 5" xfId="16"/>
    <cellStyle name="Normal" xfId="0" builtinId="0"/>
    <cellStyle name="Normal 2" xfId="7"/>
    <cellStyle name="Normal 2 2" xfId="14"/>
    <cellStyle name="Normal 3" xfId="11"/>
    <cellStyle name="Normal 4" xfId="3"/>
    <cellStyle name="Porcentagem" xfId="2" builtinId="5"/>
    <cellStyle name="Porcentagem 2" xfId="5"/>
    <cellStyle name="Vírgula 2" xfId="9"/>
    <cellStyle name="Vírgula 2 2" xfId="19"/>
    <cellStyle name="Vírgula 3" xfId="15"/>
    <cellStyle name="Vírgula 3 2" xfId="21"/>
    <cellStyle name="Vírgula 4" xfId="6"/>
    <cellStyle name="Vírgula 4 2" xfId="17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90" zoomScaleNormal="90" zoomScaleSheetLayoutView="90" workbookViewId="0">
      <selection activeCell="F3" sqref="F3"/>
    </sheetView>
  </sheetViews>
  <sheetFormatPr defaultRowHeight="12.75"/>
  <cols>
    <col min="1" max="1" width="28.5703125" style="54" customWidth="1"/>
    <col min="2" max="2" width="18.42578125" style="54" customWidth="1"/>
    <col min="3" max="3" width="12.85546875" style="54" customWidth="1"/>
    <col min="4" max="4" width="16.28515625" style="54" customWidth="1"/>
    <col min="5" max="5" width="22.5703125" style="54" customWidth="1"/>
    <col min="6" max="6" width="27.7109375" customWidth="1"/>
    <col min="7" max="7" width="18.85546875" customWidth="1"/>
  </cols>
  <sheetData>
    <row r="1" spans="1:5">
      <c r="A1" s="118" t="s">
        <v>137</v>
      </c>
      <c r="B1" s="118"/>
      <c r="C1" s="118"/>
      <c r="D1" s="118"/>
      <c r="E1" s="118"/>
    </row>
    <row r="2" spans="1:5" ht="38.25" customHeight="1">
      <c r="A2" s="105" t="s">
        <v>94</v>
      </c>
      <c r="B2" s="105" t="s">
        <v>96</v>
      </c>
      <c r="C2" s="105" t="s">
        <v>95</v>
      </c>
      <c r="D2" s="105" t="s">
        <v>133</v>
      </c>
      <c r="E2" s="105" t="s">
        <v>132</v>
      </c>
    </row>
    <row r="3" spans="1:5">
      <c r="A3" s="112" t="s">
        <v>134</v>
      </c>
      <c r="B3" s="106">
        <f>médico!D101</f>
        <v>19235.107648452224</v>
      </c>
      <c r="C3" s="107">
        <v>1</v>
      </c>
      <c r="D3" s="111">
        <f>médico!D101</f>
        <v>19235.107648452224</v>
      </c>
      <c r="E3" s="106">
        <f>ROUND(D3,2)*12</f>
        <v>230821.32</v>
      </c>
    </row>
    <row r="4" spans="1:5" s="7" customFormat="1">
      <c r="A4" s="112" t="s">
        <v>135</v>
      </c>
      <c r="B4" s="106">
        <f>dentista!D101</f>
        <v>12148.543235035586</v>
      </c>
      <c r="C4" s="107">
        <v>1</v>
      </c>
      <c r="D4" s="111">
        <f>C4*B4</f>
        <v>12148.543235035586</v>
      </c>
      <c r="E4" s="106">
        <f t="shared" ref="E4:E5" si="0">ROUND(D4,2)*12</f>
        <v>145782.48000000001</v>
      </c>
    </row>
    <row r="5" spans="1:5" s="7" customFormat="1">
      <c r="A5" s="112" t="s">
        <v>136</v>
      </c>
      <c r="B5" s="106">
        <f>aux_bucal!D102</f>
        <v>5444.8442782724451</v>
      </c>
      <c r="C5" s="107">
        <v>1</v>
      </c>
      <c r="D5" s="111">
        <f>C5*B5</f>
        <v>5444.8442782724451</v>
      </c>
      <c r="E5" s="106">
        <f t="shared" si="0"/>
        <v>65338.080000000002</v>
      </c>
    </row>
    <row r="6" spans="1:5">
      <c r="A6" s="118" t="s">
        <v>131</v>
      </c>
      <c r="B6" s="118"/>
      <c r="C6" s="118"/>
      <c r="D6" s="116">
        <f>SUM(D3:D5)</f>
        <v>36828.495161760256</v>
      </c>
      <c r="E6" s="108">
        <f>SUM(E3:E5)</f>
        <v>441941.88000000006</v>
      </c>
    </row>
    <row r="7" spans="1:5">
      <c r="A7" s="109"/>
      <c r="B7" s="109"/>
      <c r="C7" s="109"/>
      <c r="D7" s="115"/>
      <c r="E7" s="109"/>
    </row>
    <row r="9" spans="1:5">
      <c r="A9" s="79"/>
      <c r="B9" s="80"/>
      <c r="C9" s="80"/>
      <c r="D9" s="104"/>
      <c r="E9" s="81"/>
    </row>
    <row r="10" spans="1:5">
      <c r="A10" s="79"/>
      <c r="B10" s="82"/>
      <c r="C10" s="83"/>
      <c r="D10" s="83"/>
      <c r="E10" s="55"/>
    </row>
    <row r="11" spans="1:5">
      <c r="A11" s="79"/>
      <c r="B11" s="82"/>
      <c r="C11" s="83"/>
      <c r="D11" s="83"/>
      <c r="E11" s="55"/>
    </row>
    <row r="12" spans="1:5">
      <c r="A12" s="117"/>
      <c r="B12" s="117"/>
      <c r="C12" s="84"/>
      <c r="D12" s="84"/>
    </row>
  </sheetData>
  <mergeCells count="3">
    <mergeCell ref="A12:B12"/>
    <mergeCell ref="A1:E1"/>
    <mergeCell ref="A6:C6"/>
  </mergeCells>
  <pageMargins left="0.511811024" right="0.511811024" top="0.78740157499999996" bottom="0.78740157499999996" header="0.31496062000000002" footer="0.31496062000000002"/>
  <pageSetup paperSize="9" scale="6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pane ySplit="1" topLeftCell="A80" activePane="bottomLeft" state="frozen"/>
      <selection pane="bottomLeft" activeCell="F14" sqref="F14"/>
    </sheetView>
  </sheetViews>
  <sheetFormatPr defaultRowHeight="12.75"/>
  <cols>
    <col min="1" max="1" width="5" style="54" customWidth="1"/>
    <col min="2" max="2" width="38.5703125" style="54" customWidth="1"/>
    <col min="3" max="3" width="14.85546875" style="54" customWidth="1"/>
    <col min="4" max="4" width="17.5703125" style="54" customWidth="1"/>
    <col min="5" max="6" width="12.42578125" style="54" bestFit="1" customWidth="1"/>
    <col min="7" max="16384" width="9.140625" style="54"/>
  </cols>
  <sheetData>
    <row r="1" spans="1:4">
      <c r="A1" s="121" t="s">
        <v>4</v>
      </c>
      <c r="B1" s="122"/>
      <c r="C1" s="122"/>
      <c r="D1" s="123"/>
    </row>
    <row r="2" spans="1:4">
      <c r="A2" s="56">
        <v>1</v>
      </c>
      <c r="B2" s="57" t="s">
        <v>8</v>
      </c>
      <c r="C2" s="58" t="s">
        <v>15</v>
      </c>
      <c r="D2" s="58" t="s">
        <v>16</v>
      </c>
    </row>
    <row r="3" spans="1:4">
      <c r="A3" s="56" t="s">
        <v>0</v>
      </c>
      <c r="B3" s="57" t="s">
        <v>9</v>
      </c>
      <c r="C3" s="57"/>
      <c r="D3" s="103">
        <v>8000</v>
      </c>
    </row>
    <row r="4" spans="1:4">
      <c r="A4" s="56" t="s">
        <v>1</v>
      </c>
      <c r="B4" s="57" t="s">
        <v>10</v>
      </c>
      <c r="C4" s="113">
        <v>0</v>
      </c>
      <c r="D4" s="59">
        <f>C4*D3</f>
        <v>0</v>
      </c>
    </row>
    <row r="5" spans="1:4">
      <c r="A5" s="56" t="s">
        <v>2</v>
      </c>
      <c r="B5" s="57" t="s">
        <v>11</v>
      </c>
      <c r="C5" s="60">
        <v>0.2</v>
      </c>
      <c r="D5" s="59">
        <f>C5*1212</f>
        <v>242.4</v>
      </c>
    </row>
    <row r="6" spans="1:4">
      <c r="A6" s="56" t="s">
        <v>3</v>
      </c>
      <c r="B6" s="57" t="s">
        <v>12</v>
      </c>
      <c r="C6" s="57"/>
      <c r="D6" s="59"/>
    </row>
    <row r="7" spans="1:4">
      <c r="A7" s="56" t="s">
        <v>5</v>
      </c>
      <c r="B7" s="57" t="s">
        <v>13</v>
      </c>
      <c r="C7" s="57"/>
      <c r="D7" s="59"/>
    </row>
    <row r="8" spans="1:4">
      <c r="A8" s="56" t="s">
        <v>6</v>
      </c>
      <c r="B8" s="57" t="s">
        <v>14</v>
      </c>
      <c r="C8" s="57"/>
      <c r="D8" s="59"/>
    </row>
    <row r="9" spans="1:4">
      <c r="A9" s="121" t="s">
        <v>7</v>
      </c>
      <c r="B9" s="123"/>
      <c r="C9" s="61"/>
      <c r="D9" s="62">
        <f>SUM(D3:D8)</f>
        <v>8242.4</v>
      </c>
    </row>
    <row r="11" spans="1:4">
      <c r="A11" s="124" t="s">
        <v>17</v>
      </c>
      <c r="B11" s="124"/>
      <c r="C11" s="124"/>
      <c r="D11" s="124"/>
    </row>
    <row r="12" spans="1:4">
      <c r="A12" s="124" t="s">
        <v>18</v>
      </c>
      <c r="B12" s="124"/>
      <c r="C12" s="124"/>
      <c r="D12" s="124"/>
    </row>
    <row r="13" spans="1:4" ht="25.5">
      <c r="A13" s="56" t="s">
        <v>19</v>
      </c>
      <c r="B13" s="63" t="s">
        <v>20</v>
      </c>
      <c r="C13" s="56" t="s">
        <v>15</v>
      </c>
      <c r="D13" s="56" t="s">
        <v>16</v>
      </c>
    </row>
    <row r="14" spans="1:4">
      <c r="A14" s="56" t="s">
        <v>0</v>
      </c>
      <c r="B14" s="57" t="s">
        <v>21</v>
      </c>
      <c r="C14" s="64">
        <v>8.3299999999999999E-2</v>
      </c>
      <c r="D14" s="59">
        <f>C14*D9</f>
        <v>686.59191999999996</v>
      </c>
    </row>
    <row r="15" spans="1:4">
      <c r="A15" s="56" t="s">
        <v>1</v>
      </c>
      <c r="B15" s="57" t="s">
        <v>22</v>
      </c>
      <c r="C15" s="64">
        <f>12.1%</f>
        <v>0.121</v>
      </c>
      <c r="D15" s="59">
        <f>C15*D9</f>
        <v>997.33039999999994</v>
      </c>
    </row>
    <row r="16" spans="1:4">
      <c r="A16" s="124" t="s">
        <v>23</v>
      </c>
      <c r="B16" s="124"/>
      <c r="C16" s="65">
        <f>SUM(C14:C15)</f>
        <v>0.20429999999999998</v>
      </c>
      <c r="D16" s="62">
        <f>SUM(D14:D15)</f>
        <v>1683.9223199999999</v>
      </c>
    </row>
    <row r="17" spans="1:4">
      <c r="A17" s="124" t="s">
        <v>24</v>
      </c>
      <c r="B17" s="124"/>
      <c r="C17" s="65">
        <f>C16</f>
        <v>0.20429999999999998</v>
      </c>
      <c r="D17" s="62">
        <f>D16</f>
        <v>1683.9223199999999</v>
      </c>
    </row>
    <row r="18" spans="1:4" ht="24.75" customHeight="1">
      <c r="A18" s="125" t="s">
        <v>25</v>
      </c>
      <c r="B18" s="125"/>
      <c r="C18" s="125"/>
      <c r="D18" s="125"/>
    </row>
    <row r="19" spans="1:4">
      <c r="A19" s="56" t="s">
        <v>26</v>
      </c>
      <c r="B19" s="57" t="s">
        <v>29</v>
      </c>
      <c r="C19" s="56" t="s">
        <v>15</v>
      </c>
      <c r="D19" s="56" t="s">
        <v>16</v>
      </c>
    </row>
    <row r="20" spans="1:4">
      <c r="A20" s="56" t="s">
        <v>0</v>
      </c>
      <c r="B20" s="57" t="s">
        <v>30</v>
      </c>
      <c r="C20" s="64">
        <v>0.2</v>
      </c>
      <c r="D20" s="59">
        <f>C20*($D$9+$D$17)</f>
        <v>1985.2644639999999</v>
      </c>
    </row>
    <row r="21" spans="1:4">
      <c r="A21" s="56" t="s">
        <v>1</v>
      </c>
      <c r="B21" s="57" t="s">
        <v>31</v>
      </c>
      <c r="C21" s="64">
        <v>2.5000000000000001E-2</v>
      </c>
      <c r="D21" s="59">
        <f t="shared" ref="D21:D27" si="0">C21*($D$9+$D$17)</f>
        <v>248.15805799999998</v>
      </c>
    </row>
    <row r="22" spans="1:4">
      <c r="A22" s="56" t="s">
        <v>2</v>
      </c>
      <c r="B22" s="57" t="s">
        <v>140</v>
      </c>
      <c r="C22" s="64">
        <v>1.52E-2</v>
      </c>
      <c r="D22" s="59">
        <f t="shared" si="0"/>
        <v>150.88009926399999</v>
      </c>
    </row>
    <row r="23" spans="1:4">
      <c r="A23" s="56" t="s">
        <v>3</v>
      </c>
      <c r="B23" s="57" t="s">
        <v>32</v>
      </c>
      <c r="C23" s="64">
        <v>1.4999999999999999E-2</v>
      </c>
      <c r="D23" s="59">
        <f t="shared" si="0"/>
        <v>148.89483479999998</v>
      </c>
    </row>
    <row r="24" spans="1:4">
      <c r="A24" s="56" t="s">
        <v>5</v>
      </c>
      <c r="B24" s="57" t="s">
        <v>33</v>
      </c>
      <c r="C24" s="64">
        <v>0.01</v>
      </c>
      <c r="D24" s="59">
        <f t="shared" si="0"/>
        <v>99.263223199999999</v>
      </c>
    </row>
    <row r="25" spans="1:4">
      <c r="A25" s="56" t="s">
        <v>6</v>
      </c>
      <c r="B25" s="57" t="s">
        <v>34</v>
      </c>
      <c r="C25" s="64">
        <v>6.0000000000000001E-3</v>
      </c>
      <c r="D25" s="59">
        <f t="shared" si="0"/>
        <v>59.557933919999996</v>
      </c>
    </row>
    <row r="26" spans="1:4">
      <c r="A26" s="56" t="s">
        <v>27</v>
      </c>
      <c r="B26" s="57" t="s">
        <v>35</v>
      </c>
      <c r="C26" s="64">
        <v>2E-3</v>
      </c>
      <c r="D26" s="59">
        <f t="shared" si="0"/>
        <v>19.852644639999998</v>
      </c>
    </row>
    <row r="27" spans="1:4">
      <c r="A27" s="56" t="s">
        <v>28</v>
      </c>
      <c r="B27" s="57" t="s">
        <v>36</v>
      </c>
      <c r="C27" s="64">
        <v>0.08</v>
      </c>
      <c r="D27" s="59">
        <f t="shared" si="0"/>
        <v>794.10578559999999</v>
      </c>
    </row>
    <row r="28" spans="1:4">
      <c r="A28" s="121" t="s">
        <v>24</v>
      </c>
      <c r="B28" s="123"/>
      <c r="C28" s="65">
        <f>SUM(C20:C27)</f>
        <v>0.35320000000000001</v>
      </c>
      <c r="D28" s="62">
        <f>SUM(D20:D27)</f>
        <v>3505.9770434239999</v>
      </c>
    </row>
    <row r="29" spans="1:4">
      <c r="A29" s="126" t="s">
        <v>37</v>
      </c>
      <c r="B29" s="126"/>
      <c r="C29" s="126"/>
      <c r="D29" s="126"/>
    </row>
    <row r="30" spans="1:4">
      <c r="A30" s="56" t="s">
        <v>38</v>
      </c>
      <c r="B30" s="57" t="s">
        <v>39</v>
      </c>
      <c r="C30" s="56" t="s">
        <v>15</v>
      </c>
      <c r="D30" s="56" t="s">
        <v>16</v>
      </c>
    </row>
    <row r="31" spans="1:4">
      <c r="A31" s="56" t="s">
        <v>0</v>
      </c>
      <c r="B31" s="57" t="s">
        <v>40</v>
      </c>
      <c r="C31" s="59">
        <v>0</v>
      </c>
      <c r="D31" s="66">
        <v>0</v>
      </c>
    </row>
    <row r="32" spans="1:4">
      <c r="A32" s="56" t="s">
        <v>1</v>
      </c>
      <c r="B32" s="57" t="s">
        <v>41</v>
      </c>
      <c r="C32" s="59">
        <v>0</v>
      </c>
      <c r="D32" s="66">
        <f>(C32*22)-(C32*22*15%)</f>
        <v>0</v>
      </c>
    </row>
    <row r="33" spans="1:6">
      <c r="A33" s="56" t="s">
        <v>2</v>
      </c>
      <c r="B33" s="57" t="s">
        <v>42</v>
      </c>
      <c r="C33" s="57"/>
      <c r="D33" s="57"/>
    </row>
    <row r="34" spans="1:6">
      <c r="A34" s="56" t="s">
        <v>3</v>
      </c>
      <c r="B34" s="57" t="s">
        <v>43</v>
      </c>
      <c r="C34" s="57"/>
      <c r="D34" s="57"/>
    </row>
    <row r="35" spans="1:6">
      <c r="A35" s="124" t="s">
        <v>24</v>
      </c>
      <c r="B35" s="124"/>
      <c r="C35" s="61"/>
      <c r="D35" s="62">
        <f>SUM(D31:D34)</f>
        <v>0</v>
      </c>
    </row>
    <row r="36" spans="1:6">
      <c r="A36" s="126" t="s">
        <v>44</v>
      </c>
      <c r="B36" s="126"/>
      <c r="C36" s="126"/>
      <c r="D36" s="126"/>
    </row>
    <row r="37" spans="1:6">
      <c r="A37" s="56">
        <v>2</v>
      </c>
      <c r="B37" s="67" t="s">
        <v>45</v>
      </c>
      <c r="C37" s="56" t="s">
        <v>15</v>
      </c>
      <c r="D37" s="56" t="s">
        <v>16</v>
      </c>
    </row>
    <row r="38" spans="1:6" ht="25.5">
      <c r="A38" s="56" t="s">
        <v>19</v>
      </c>
      <c r="B38" s="68" t="str">
        <f>B13</f>
        <v xml:space="preserve"> 13° (décimo terceiro) salário, férias e adicional de férias</v>
      </c>
      <c r="C38" s="69">
        <f>C17</f>
        <v>0.20429999999999998</v>
      </c>
      <c r="D38" s="70">
        <f>D17</f>
        <v>1683.9223199999999</v>
      </c>
    </row>
    <row r="39" spans="1:6">
      <c r="A39" s="56" t="s">
        <v>26</v>
      </c>
      <c r="B39" s="57" t="str">
        <f>B19</f>
        <v xml:space="preserve">GPS, FGTS e Outras Contribuições </v>
      </c>
      <c r="C39" s="69">
        <f>C28</f>
        <v>0.35320000000000001</v>
      </c>
      <c r="D39" s="70">
        <f>D28</f>
        <v>3505.9770434239999</v>
      </c>
    </row>
    <row r="40" spans="1:6">
      <c r="A40" s="56" t="s">
        <v>38</v>
      </c>
      <c r="B40" s="57" t="str">
        <f>B30</f>
        <v xml:space="preserve">Benefícios mensais e diários </v>
      </c>
      <c r="C40" s="64">
        <f>C35</f>
        <v>0</v>
      </c>
      <c r="D40" s="70">
        <f>D35</f>
        <v>0</v>
      </c>
    </row>
    <row r="41" spans="1:6">
      <c r="A41" s="119" t="s">
        <v>24</v>
      </c>
      <c r="B41" s="120"/>
      <c r="C41" s="71">
        <f>SUM(C38:C40)</f>
        <v>0.5575</v>
      </c>
      <c r="D41" s="72">
        <f>SUM(D38:D40)</f>
        <v>5189.8993634239996</v>
      </c>
    </row>
    <row r="43" spans="1:6">
      <c r="A43" s="124" t="s">
        <v>46</v>
      </c>
      <c r="B43" s="124"/>
      <c r="C43" s="124"/>
      <c r="D43" s="124"/>
    </row>
    <row r="44" spans="1:6">
      <c r="A44" s="56">
        <v>3</v>
      </c>
      <c r="B44" s="57" t="s">
        <v>47</v>
      </c>
      <c r="C44" s="56" t="s">
        <v>15</v>
      </c>
      <c r="D44" s="56" t="s">
        <v>16</v>
      </c>
    </row>
    <row r="45" spans="1:6" ht="12.75" customHeight="1">
      <c r="A45" s="56" t="s">
        <v>0</v>
      </c>
      <c r="B45" s="68" t="s">
        <v>48</v>
      </c>
      <c r="C45" s="64">
        <v>4.1999999999999997E-3</v>
      </c>
      <c r="D45" s="73">
        <f>C45*D9</f>
        <v>34.618079999999999</v>
      </c>
    </row>
    <row r="46" spans="1:6" ht="25.5">
      <c r="A46" s="56" t="s">
        <v>1</v>
      </c>
      <c r="B46" s="68" t="s">
        <v>49</v>
      </c>
      <c r="C46" s="64">
        <f>C45*C27</f>
        <v>3.3599999999999998E-4</v>
      </c>
      <c r="D46" s="73">
        <f>C46*D45</f>
        <v>1.163167488E-2</v>
      </c>
    </row>
    <row r="47" spans="1:6" ht="28.5" customHeight="1">
      <c r="A47" s="56" t="s">
        <v>2</v>
      </c>
      <c r="B47" s="68" t="s">
        <v>51</v>
      </c>
      <c r="C47" s="64">
        <v>1.8E-3</v>
      </c>
      <c r="D47" s="73">
        <f>C47*D45</f>
        <v>6.2312543999999997E-2</v>
      </c>
      <c r="E47" s="114"/>
      <c r="F47" s="114"/>
    </row>
    <row r="48" spans="1:6" ht="12.75" customHeight="1">
      <c r="A48" s="56" t="s">
        <v>3</v>
      </c>
      <c r="B48" s="68" t="s">
        <v>52</v>
      </c>
      <c r="C48" s="64">
        <v>1.9400000000000001E-2</v>
      </c>
      <c r="D48" s="73">
        <f>C48*D9</f>
        <v>159.90255999999999</v>
      </c>
    </row>
    <row r="49" spans="1:4" ht="25.5">
      <c r="A49" s="56" t="s">
        <v>5</v>
      </c>
      <c r="B49" s="68" t="s">
        <v>50</v>
      </c>
      <c r="C49" s="64">
        <f>C48*C28</f>
        <v>6.8520800000000008E-3</v>
      </c>
      <c r="D49" s="73">
        <f>C49*D48</f>
        <v>1.0956651333248002</v>
      </c>
    </row>
    <row r="50" spans="1:4" ht="27" customHeight="1">
      <c r="A50" s="56" t="s">
        <v>6</v>
      </c>
      <c r="B50" s="68" t="s">
        <v>53</v>
      </c>
      <c r="C50" s="64">
        <v>3.8199999999999998E-2</v>
      </c>
      <c r="D50" s="73">
        <f>C50*D48</f>
        <v>6.1082777919999991</v>
      </c>
    </row>
    <row r="51" spans="1:4">
      <c r="A51" s="126" t="s">
        <v>24</v>
      </c>
      <c r="B51" s="126"/>
      <c r="C51" s="65">
        <f>SUM(C45:C50)</f>
        <v>7.0788080000000003E-2</v>
      </c>
      <c r="D51" s="74">
        <f>SUM(D45:D50)</f>
        <v>201.79852714420477</v>
      </c>
    </row>
    <row r="53" spans="1:4" ht="12.75" customHeight="1">
      <c r="A53" s="127" t="s">
        <v>54</v>
      </c>
      <c r="B53" s="127"/>
      <c r="C53" s="127"/>
      <c r="D53" s="127"/>
    </row>
    <row r="54" spans="1:4" ht="12.75" customHeight="1">
      <c r="A54" s="128" t="s">
        <v>55</v>
      </c>
      <c r="B54" s="129"/>
      <c r="C54" s="129"/>
      <c r="D54" s="130"/>
    </row>
    <row r="55" spans="1:4">
      <c r="A55" s="56" t="s">
        <v>56</v>
      </c>
      <c r="B55" s="75" t="s">
        <v>57</v>
      </c>
      <c r="C55" s="56" t="s">
        <v>15</v>
      </c>
      <c r="D55" s="56" t="s">
        <v>16</v>
      </c>
    </row>
    <row r="56" spans="1:4">
      <c r="A56" s="56" t="s">
        <v>0</v>
      </c>
      <c r="B56" s="75" t="s">
        <v>58</v>
      </c>
      <c r="C56" s="64">
        <v>9.0899999999999995E-2</v>
      </c>
      <c r="D56" s="73">
        <f>C56*D9</f>
        <v>749.23415999999997</v>
      </c>
    </row>
    <row r="57" spans="1:4">
      <c r="A57" s="56" t="s">
        <v>1</v>
      </c>
      <c r="B57" s="75" t="s">
        <v>60</v>
      </c>
      <c r="C57" s="64">
        <v>1.66E-2</v>
      </c>
      <c r="D57" s="73">
        <f>C57*D9</f>
        <v>136.82383999999999</v>
      </c>
    </row>
    <row r="58" spans="1:4" ht="25.5">
      <c r="A58" s="56" t="s">
        <v>2</v>
      </c>
      <c r="B58" s="75" t="s">
        <v>59</v>
      </c>
      <c r="C58" s="64">
        <v>2.0000000000000001E-4</v>
      </c>
      <c r="D58" s="73">
        <f>C58*D9</f>
        <v>1.6484799999999999</v>
      </c>
    </row>
    <row r="59" spans="1:4" ht="25.5">
      <c r="A59" s="56" t="s">
        <v>3</v>
      </c>
      <c r="B59" s="75" t="s">
        <v>61</v>
      </c>
      <c r="C59" s="64">
        <v>2.9999999999999997E-4</v>
      </c>
      <c r="D59" s="73">
        <f>C59*D9</f>
        <v>2.4727199999999998</v>
      </c>
    </row>
    <row r="60" spans="1:4" ht="25.5">
      <c r="A60" s="56" t="s">
        <v>5</v>
      </c>
      <c r="B60" s="75" t="s">
        <v>62</v>
      </c>
      <c r="C60" s="64">
        <v>0</v>
      </c>
      <c r="D60" s="73">
        <f>C60*D9</f>
        <v>0</v>
      </c>
    </row>
    <row r="61" spans="1:4">
      <c r="A61" s="56" t="s">
        <v>6</v>
      </c>
      <c r="B61" s="75" t="s">
        <v>63</v>
      </c>
      <c r="C61" s="64"/>
      <c r="D61" s="73">
        <f>C61*D9</f>
        <v>0</v>
      </c>
    </row>
    <row r="62" spans="1:4">
      <c r="A62" s="124" t="s">
        <v>24</v>
      </c>
      <c r="B62" s="124"/>
      <c r="C62" s="65">
        <f>SUM(C56:C61)</f>
        <v>0.108</v>
      </c>
      <c r="D62" s="74">
        <f>SUM(D56:D61)</f>
        <v>890.17919999999992</v>
      </c>
    </row>
    <row r="63" spans="1:4">
      <c r="A63" s="124" t="s">
        <v>64</v>
      </c>
      <c r="B63" s="124"/>
      <c r="C63" s="124"/>
      <c r="D63" s="124"/>
    </row>
    <row r="64" spans="1:4">
      <c r="A64" s="56" t="s">
        <v>66</v>
      </c>
      <c r="B64" s="75" t="s">
        <v>65</v>
      </c>
      <c r="C64" s="56" t="s">
        <v>15</v>
      </c>
      <c r="D64" s="56" t="s">
        <v>16</v>
      </c>
    </row>
    <row r="65" spans="1:4" ht="25.5">
      <c r="A65" s="56" t="s">
        <v>0</v>
      </c>
      <c r="B65" s="75" t="s">
        <v>67</v>
      </c>
      <c r="C65" s="69">
        <v>0</v>
      </c>
      <c r="D65" s="70">
        <f>C65*D9</f>
        <v>0</v>
      </c>
    </row>
    <row r="66" spans="1:4">
      <c r="A66" s="125" t="s">
        <v>24</v>
      </c>
      <c r="B66" s="125"/>
      <c r="C66" s="76">
        <f>C65</f>
        <v>0</v>
      </c>
      <c r="D66" s="72">
        <f>D65</f>
        <v>0</v>
      </c>
    </row>
    <row r="67" spans="1:4">
      <c r="A67" s="124" t="s">
        <v>68</v>
      </c>
      <c r="B67" s="124"/>
      <c r="C67" s="124"/>
      <c r="D67" s="124"/>
    </row>
    <row r="68" spans="1:4">
      <c r="A68" s="56">
        <v>4</v>
      </c>
      <c r="B68" s="57" t="s">
        <v>69</v>
      </c>
      <c r="C68" s="56" t="s">
        <v>15</v>
      </c>
      <c r="D68" s="56" t="s">
        <v>16</v>
      </c>
    </row>
    <row r="69" spans="1:4">
      <c r="A69" s="56" t="s">
        <v>56</v>
      </c>
      <c r="B69" s="57" t="str">
        <f>B55</f>
        <v xml:space="preserve">Substituto nas ausência legais </v>
      </c>
      <c r="C69" s="69">
        <f>C62</f>
        <v>0.108</v>
      </c>
      <c r="D69" s="66">
        <f>D62</f>
        <v>890.17919999999992</v>
      </c>
    </row>
    <row r="70" spans="1:4">
      <c r="A70" s="56" t="s">
        <v>66</v>
      </c>
      <c r="B70" s="57" t="str">
        <f>B64</f>
        <v>Substituto na intrajornada</v>
      </c>
      <c r="C70" s="69">
        <f>C66</f>
        <v>0</v>
      </c>
      <c r="D70" s="66">
        <f>D66</f>
        <v>0</v>
      </c>
    </row>
    <row r="71" spans="1:4">
      <c r="A71" s="124" t="s">
        <v>24</v>
      </c>
      <c r="B71" s="124"/>
      <c r="C71" s="71">
        <f>SUM(C69:C70)</f>
        <v>0.108</v>
      </c>
      <c r="D71" s="72">
        <f>SUM(D69:D70)</f>
        <v>890.17919999999992</v>
      </c>
    </row>
    <row r="73" spans="1:4">
      <c r="A73" s="124" t="s">
        <v>70</v>
      </c>
      <c r="B73" s="124"/>
      <c r="C73" s="124"/>
      <c r="D73" s="124"/>
    </row>
    <row r="74" spans="1:4">
      <c r="A74" s="56">
        <v>5</v>
      </c>
      <c r="B74" s="57" t="s">
        <v>71</v>
      </c>
      <c r="C74" s="56" t="s">
        <v>15</v>
      </c>
      <c r="D74" s="56" t="s">
        <v>16</v>
      </c>
    </row>
    <row r="75" spans="1:4">
      <c r="A75" s="56" t="s">
        <v>0</v>
      </c>
      <c r="B75" s="57" t="s">
        <v>72</v>
      </c>
      <c r="C75" s="57"/>
      <c r="D75" s="73">
        <f>(75*2)/12</f>
        <v>12.5</v>
      </c>
    </row>
    <row r="76" spans="1:4">
      <c r="A76" s="56" t="s">
        <v>1</v>
      </c>
      <c r="B76" s="57" t="s">
        <v>73</v>
      </c>
      <c r="C76" s="57"/>
      <c r="D76" s="73"/>
    </row>
    <row r="77" spans="1:4">
      <c r="A77" s="56" t="s">
        <v>2</v>
      </c>
      <c r="B77" s="57" t="s">
        <v>74</v>
      </c>
      <c r="C77" s="57"/>
      <c r="D77" s="73">
        <v>15</v>
      </c>
    </row>
    <row r="78" spans="1:4">
      <c r="A78" s="56" t="s">
        <v>3</v>
      </c>
      <c r="B78" s="57" t="s">
        <v>75</v>
      </c>
      <c r="C78" s="57"/>
      <c r="D78" s="73"/>
    </row>
    <row r="79" spans="1:4">
      <c r="A79" s="131" t="s">
        <v>24</v>
      </c>
      <c r="B79" s="131"/>
      <c r="C79" s="57"/>
      <c r="D79" s="73">
        <f>SUM(D75:D78)</f>
        <v>27.5</v>
      </c>
    </row>
    <row r="81" spans="1:6">
      <c r="A81" s="124" t="s">
        <v>76</v>
      </c>
      <c r="B81" s="124"/>
      <c r="C81" s="124"/>
      <c r="D81" s="124"/>
    </row>
    <row r="82" spans="1:6">
      <c r="A82" s="56">
        <v>6</v>
      </c>
      <c r="B82" s="57" t="s">
        <v>77</v>
      </c>
      <c r="C82" s="56" t="s">
        <v>15</v>
      </c>
      <c r="D82" s="56" t="s">
        <v>16</v>
      </c>
    </row>
    <row r="83" spans="1:6">
      <c r="A83" s="56" t="s">
        <v>0</v>
      </c>
      <c r="B83" s="57" t="s">
        <v>78</v>
      </c>
      <c r="C83" s="69">
        <v>0.05</v>
      </c>
      <c r="D83" s="66">
        <f>(D9+D41+D51+D71+D79)*C83</f>
        <v>727.58885452841025</v>
      </c>
      <c r="E83" s="55"/>
      <c r="F83" s="55"/>
    </row>
    <row r="84" spans="1:6">
      <c r="A84" s="56" t="s">
        <v>1</v>
      </c>
      <c r="B84" s="57" t="s">
        <v>79</v>
      </c>
      <c r="C84" s="69">
        <v>0.15</v>
      </c>
      <c r="D84" s="66">
        <f>(D9+D41+D51+D71+D79+D83)*C84</f>
        <v>2291.9048917644923</v>
      </c>
      <c r="E84" s="55"/>
      <c r="F84" s="102"/>
    </row>
    <row r="85" spans="1:6">
      <c r="A85" s="56" t="s">
        <v>2</v>
      </c>
      <c r="B85" s="57" t="s">
        <v>80</v>
      </c>
      <c r="C85" s="77">
        <f>SUM(C86:C88)</f>
        <v>8.6499999999999994E-2</v>
      </c>
      <c r="D85" s="57"/>
      <c r="E85" s="55"/>
    </row>
    <row r="86" spans="1:6">
      <c r="A86" s="56" t="s">
        <v>81</v>
      </c>
      <c r="B86" s="57" t="s">
        <v>84</v>
      </c>
      <c r="C86" s="64">
        <v>6.4999999999999997E-3</v>
      </c>
      <c r="D86" s="66">
        <f>C86*D101</f>
        <v>125.02819971493945</v>
      </c>
    </row>
    <row r="87" spans="1:6">
      <c r="A87" s="56" t="s">
        <v>82</v>
      </c>
      <c r="B87" s="57" t="s">
        <v>85</v>
      </c>
      <c r="C87" s="64">
        <v>0.03</v>
      </c>
      <c r="D87" s="66">
        <f>C87*D101</f>
        <v>577.0532294535667</v>
      </c>
      <c r="F87" s="55"/>
    </row>
    <row r="88" spans="1:6">
      <c r="A88" s="56" t="s">
        <v>83</v>
      </c>
      <c r="B88" s="57" t="s">
        <v>86</v>
      </c>
      <c r="C88" s="64">
        <v>0.05</v>
      </c>
      <c r="D88" s="66">
        <f>C88*D101</f>
        <v>961.75538242261121</v>
      </c>
    </row>
    <row r="89" spans="1:6">
      <c r="A89" s="121" t="s">
        <v>23</v>
      </c>
      <c r="B89" s="123"/>
      <c r="C89" s="65"/>
      <c r="D89" s="62">
        <f>SUM(D86:D88)</f>
        <v>1663.8368115911173</v>
      </c>
      <c r="F89" s="102"/>
    </row>
    <row r="90" spans="1:6">
      <c r="A90" s="121" t="s">
        <v>24</v>
      </c>
      <c r="B90" s="123"/>
      <c r="C90" s="65"/>
      <c r="D90" s="72">
        <f>D83+D84+D89</f>
        <v>4683.33055788402</v>
      </c>
      <c r="E90" s="102"/>
    </row>
    <row r="92" spans="1:6">
      <c r="A92" s="131" t="s">
        <v>87</v>
      </c>
      <c r="B92" s="131"/>
      <c r="C92" s="131"/>
      <c r="D92" s="131"/>
    </row>
    <row r="93" spans="1:6">
      <c r="A93" s="131" t="s">
        <v>88</v>
      </c>
      <c r="B93" s="131"/>
      <c r="C93" s="131"/>
      <c r="D93" s="78" t="s">
        <v>90</v>
      </c>
    </row>
    <row r="94" spans="1:6">
      <c r="A94" s="56" t="s">
        <v>0</v>
      </c>
      <c r="B94" s="57" t="str">
        <f>A1</f>
        <v xml:space="preserve">MÓDULO 1: COMPOSIÇÃO DA REMUNERAÇÃO </v>
      </c>
      <c r="C94" s="57"/>
      <c r="D94" s="66">
        <f>D9</f>
        <v>8242.4</v>
      </c>
    </row>
    <row r="95" spans="1:6">
      <c r="A95" s="56" t="s">
        <v>1</v>
      </c>
      <c r="B95" s="57" t="str">
        <f>A11</f>
        <v>MÓDULO 2 - ENCARGOS E BENEFÍCIOS ANUAIS, MENSAIS E DIÁRIOS</v>
      </c>
      <c r="C95" s="57"/>
      <c r="D95" s="66">
        <f>D41</f>
        <v>5189.8993634239996</v>
      </c>
    </row>
    <row r="96" spans="1:6">
      <c r="A96" s="56" t="s">
        <v>2</v>
      </c>
      <c r="B96" s="57" t="str">
        <f>A43</f>
        <v xml:space="preserve">MÓDULO 3: PROVISÃO PARA RESCISÃO </v>
      </c>
      <c r="C96" s="57"/>
      <c r="D96" s="66">
        <f>D51</f>
        <v>201.79852714420477</v>
      </c>
    </row>
    <row r="97" spans="1:5">
      <c r="A97" s="56" t="s">
        <v>3</v>
      </c>
      <c r="B97" s="57" t="str">
        <f>A53</f>
        <v>MÓDULO 4 - CUSTO DE REPOSIÇÃO DO PROFISSIONAL AUSENTE</v>
      </c>
      <c r="C97" s="57"/>
      <c r="D97" s="66">
        <f>D71</f>
        <v>890.17919999999992</v>
      </c>
    </row>
    <row r="98" spans="1:5">
      <c r="A98" s="56" t="s">
        <v>5</v>
      </c>
      <c r="B98" s="57" t="str">
        <f>A73</f>
        <v xml:space="preserve">MÓDULO 5 - INSUMOS DIVERSOS </v>
      </c>
      <c r="C98" s="57"/>
      <c r="D98" s="66">
        <f>D79</f>
        <v>27.5</v>
      </c>
    </row>
    <row r="99" spans="1:5">
      <c r="A99" s="56"/>
      <c r="B99" s="57" t="s">
        <v>89</v>
      </c>
      <c r="C99" s="57"/>
      <c r="D99" s="66">
        <f>SUM(D94:D98)</f>
        <v>14551.777090568205</v>
      </c>
    </row>
    <row r="100" spans="1:5">
      <c r="A100" s="56" t="s">
        <v>6</v>
      </c>
      <c r="B100" s="57" t="str">
        <f>A81</f>
        <v xml:space="preserve">MÓDULO 6 - CUSTOS INDIRETOS, TRIBUTOS E LUCRO </v>
      </c>
      <c r="C100" s="57"/>
      <c r="D100" s="59">
        <f>D90</f>
        <v>4683.33055788402</v>
      </c>
    </row>
    <row r="101" spans="1:5">
      <c r="A101" s="124" t="s">
        <v>91</v>
      </c>
      <c r="B101" s="124"/>
      <c r="C101" s="124"/>
      <c r="D101" s="62">
        <f>(D99+D83+D84)/(1-C85)</f>
        <v>19235.107648452224</v>
      </c>
      <c r="E101" s="55"/>
    </row>
  </sheetData>
  <mergeCells count="29">
    <mergeCell ref="A89:B89"/>
    <mergeCell ref="A90:B90"/>
    <mergeCell ref="A92:D92"/>
    <mergeCell ref="A93:C93"/>
    <mergeCell ref="A101:C101"/>
    <mergeCell ref="A81:D81"/>
    <mergeCell ref="A43:D43"/>
    <mergeCell ref="A51:B51"/>
    <mergeCell ref="A53:D53"/>
    <mergeCell ref="A54:D54"/>
    <mergeCell ref="A62:B62"/>
    <mergeCell ref="A63:D63"/>
    <mergeCell ref="A66:B66"/>
    <mergeCell ref="A67:D67"/>
    <mergeCell ref="A71:B71"/>
    <mergeCell ref="A73:D73"/>
    <mergeCell ref="A79:B79"/>
    <mergeCell ref="A41:B41"/>
    <mergeCell ref="A1:D1"/>
    <mergeCell ref="A9:B9"/>
    <mergeCell ref="A11:D11"/>
    <mergeCell ref="A12:D12"/>
    <mergeCell ref="A16:B16"/>
    <mergeCell ref="A17:B17"/>
    <mergeCell ref="A18:D18"/>
    <mergeCell ref="A28:B28"/>
    <mergeCell ref="A29:D29"/>
    <mergeCell ref="A35:B35"/>
    <mergeCell ref="A36:D3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F15" sqref="F15"/>
    </sheetView>
  </sheetViews>
  <sheetFormatPr defaultRowHeight="12.75"/>
  <cols>
    <col min="1" max="1" width="5" style="54" customWidth="1"/>
    <col min="2" max="2" width="38.5703125" style="54" customWidth="1"/>
    <col min="3" max="3" width="17.42578125" style="54" customWidth="1"/>
    <col min="4" max="4" width="17.5703125" style="54" customWidth="1"/>
    <col min="5" max="5" width="12.42578125" style="54" bestFit="1" customWidth="1"/>
    <col min="6" max="16384" width="9.140625" style="54"/>
  </cols>
  <sheetData>
    <row r="1" spans="1:5">
      <c r="A1" s="121" t="s">
        <v>4</v>
      </c>
      <c r="B1" s="122"/>
      <c r="C1" s="122"/>
      <c r="D1" s="123"/>
    </row>
    <row r="2" spans="1:5">
      <c r="A2" s="56">
        <v>1</v>
      </c>
      <c r="B2" s="57" t="s">
        <v>8</v>
      </c>
      <c r="C2" s="110" t="s">
        <v>15</v>
      </c>
      <c r="D2" s="110" t="s">
        <v>16</v>
      </c>
    </row>
    <row r="3" spans="1:5">
      <c r="A3" s="56" t="s">
        <v>0</v>
      </c>
      <c r="B3" s="57" t="s">
        <v>9</v>
      </c>
      <c r="C3" s="57"/>
      <c r="D3" s="103">
        <v>4000</v>
      </c>
    </row>
    <row r="4" spans="1:5">
      <c r="A4" s="56" t="s">
        <v>1</v>
      </c>
      <c r="B4" s="57" t="s">
        <v>10</v>
      </c>
      <c r="C4" s="113">
        <v>0.3</v>
      </c>
      <c r="D4" s="59">
        <f>C4*D3</f>
        <v>1200</v>
      </c>
    </row>
    <row r="5" spans="1:5">
      <c r="A5" s="56" t="s">
        <v>2</v>
      </c>
      <c r="B5" s="57" t="s">
        <v>11</v>
      </c>
      <c r="C5" s="60"/>
      <c r="D5" s="59">
        <f>C5*1212</f>
        <v>0</v>
      </c>
    </row>
    <row r="6" spans="1:5">
      <c r="A6" s="56" t="s">
        <v>3</v>
      </c>
      <c r="B6" s="57" t="s">
        <v>12</v>
      </c>
      <c r="C6" s="57"/>
      <c r="D6" s="59"/>
    </row>
    <row r="7" spans="1:5">
      <c r="A7" s="56" t="s">
        <v>5</v>
      </c>
      <c r="B7" s="57" t="s">
        <v>13</v>
      </c>
      <c r="C7" s="57"/>
      <c r="D7" s="59"/>
    </row>
    <row r="8" spans="1:5">
      <c r="A8" s="56" t="s">
        <v>6</v>
      </c>
      <c r="B8" s="57" t="s">
        <v>14</v>
      </c>
      <c r="C8" s="57"/>
      <c r="D8" s="59"/>
    </row>
    <row r="9" spans="1:5">
      <c r="A9" s="121" t="s">
        <v>7</v>
      </c>
      <c r="B9" s="123"/>
      <c r="C9" s="61"/>
      <c r="D9" s="62">
        <f>SUM(D3:D8)</f>
        <v>5200</v>
      </c>
    </row>
    <row r="11" spans="1:5">
      <c r="A11" s="124" t="s">
        <v>17</v>
      </c>
      <c r="B11" s="124"/>
      <c r="C11" s="124"/>
      <c r="D11" s="124"/>
    </row>
    <row r="12" spans="1:5">
      <c r="A12" s="124" t="s">
        <v>18</v>
      </c>
      <c r="B12" s="124"/>
      <c r="C12" s="124"/>
      <c r="D12" s="124"/>
    </row>
    <row r="13" spans="1:5" ht="25.5">
      <c r="A13" s="56" t="s">
        <v>19</v>
      </c>
      <c r="B13" s="63" t="s">
        <v>20</v>
      </c>
      <c r="C13" s="56" t="s">
        <v>15</v>
      </c>
      <c r="D13" s="56" t="s">
        <v>16</v>
      </c>
    </row>
    <row r="14" spans="1:5">
      <c r="A14" s="56" t="s">
        <v>0</v>
      </c>
      <c r="B14" s="57" t="s">
        <v>21</v>
      </c>
      <c r="C14" s="64">
        <v>8.3299999999999999E-2</v>
      </c>
      <c r="D14" s="59">
        <f>C14*D9</f>
        <v>433.15999999999997</v>
      </c>
    </row>
    <row r="15" spans="1:5">
      <c r="A15" s="56" t="s">
        <v>1</v>
      </c>
      <c r="B15" s="57" t="s">
        <v>22</v>
      </c>
      <c r="C15" s="64">
        <f>12.1%</f>
        <v>0.121</v>
      </c>
      <c r="D15" s="59">
        <f>C15*D9</f>
        <v>629.19999999999993</v>
      </c>
      <c r="E15" s="114"/>
    </row>
    <row r="16" spans="1:5">
      <c r="A16" s="124" t="s">
        <v>23</v>
      </c>
      <c r="B16" s="124"/>
      <c r="C16" s="65">
        <f>SUM(C14:C15)</f>
        <v>0.20429999999999998</v>
      </c>
      <c r="D16" s="62">
        <f>SUM(D14:D15)</f>
        <v>1062.3599999999999</v>
      </c>
    </row>
    <row r="17" spans="1:4">
      <c r="A17" s="124" t="s">
        <v>24</v>
      </c>
      <c r="B17" s="124"/>
      <c r="C17" s="65">
        <f>C16</f>
        <v>0.20429999999999998</v>
      </c>
      <c r="D17" s="62">
        <f>D16</f>
        <v>1062.3599999999999</v>
      </c>
    </row>
    <row r="18" spans="1:4" ht="24.75" customHeight="1">
      <c r="A18" s="125" t="s">
        <v>25</v>
      </c>
      <c r="B18" s="125"/>
      <c r="C18" s="125"/>
      <c r="D18" s="125"/>
    </row>
    <row r="19" spans="1:4">
      <c r="A19" s="56" t="s">
        <v>26</v>
      </c>
      <c r="B19" s="57" t="s">
        <v>29</v>
      </c>
      <c r="C19" s="56" t="s">
        <v>15</v>
      </c>
      <c r="D19" s="56" t="s">
        <v>16</v>
      </c>
    </row>
    <row r="20" spans="1:4">
      <c r="A20" s="56" t="s">
        <v>0</v>
      </c>
      <c r="B20" s="57" t="s">
        <v>30</v>
      </c>
      <c r="C20" s="64">
        <v>0.2</v>
      </c>
      <c r="D20" s="59">
        <f>C20*($D$9+$D$17)</f>
        <v>1252.472</v>
      </c>
    </row>
    <row r="21" spans="1:4">
      <c r="A21" s="56" t="s">
        <v>1</v>
      </c>
      <c r="B21" s="57" t="s">
        <v>31</v>
      </c>
      <c r="C21" s="64">
        <v>2.5000000000000001E-2</v>
      </c>
      <c r="D21" s="59">
        <f t="shared" ref="D21:D27" si="0">C21*($D$9+$D$17)</f>
        <v>156.559</v>
      </c>
    </row>
    <row r="22" spans="1:4">
      <c r="A22" s="56" t="s">
        <v>2</v>
      </c>
      <c r="B22" s="57" t="s">
        <v>140</v>
      </c>
      <c r="C22" s="64">
        <v>1.52E-2</v>
      </c>
      <c r="D22" s="59">
        <f t="shared" si="0"/>
        <v>95.187871999999999</v>
      </c>
    </row>
    <row r="23" spans="1:4">
      <c r="A23" s="56" t="s">
        <v>3</v>
      </c>
      <c r="B23" s="57" t="s">
        <v>32</v>
      </c>
      <c r="C23" s="64">
        <v>1.4999999999999999E-2</v>
      </c>
      <c r="D23" s="59">
        <f t="shared" si="0"/>
        <v>93.935399999999987</v>
      </c>
    </row>
    <row r="24" spans="1:4">
      <c r="A24" s="56" t="s">
        <v>5</v>
      </c>
      <c r="B24" s="57" t="s">
        <v>33</v>
      </c>
      <c r="C24" s="64">
        <v>0.01</v>
      </c>
      <c r="D24" s="59">
        <f t="shared" si="0"/>
        <v>62.623599999999996</v>
      </c>
    </row>
    <row r="25" spans="1:4">
      <c r="A25" s="56" t="s">
        <v>6</v>
      </c>
      <c r="B25" s="57" t="s">
        <v>34</v>
      </c>
      <c r="C25" s="64">
        <v>6.0000000000000001E-3</v>
      </c>
      <c r="D25" s="59">
        <f t="shared" si="0"/>
        <v>37.574159999999999</v>
      </c>
    </row>
    <row r="26" spans="1:4">
      <c r="A26" s="56" t="s">
        <v>27</v>
      </c>
      <c r="B26" s="57" t="s">
        <v>35</v>
      </c>
      <c r="C26" s="64">
        <v>2E-3</v>
      </c>
      <c r="D26" s="59">
        <f t="shared" si="0"/>
        <v>12.52472</v>
      </c>
    </row>
    <row r="27" spans="1:4">
      <c r="A27" s="56" t="s">
        <v>28</v>
      </c>
      <c r="B27" s="57" t="s">
        <v>36</v>
      </c>
      <c r="C27" s="64">
        <v>0.08</v>
      </c>
      <c r="D27" s="59">
        <f t="shared" si="0"/>
        <v>500.98879999999997</v>
      </c>
    </row>
    <row r="28" spans="1:4">
      <c r="A28" s="121" t="s">
        <v>24</v>
      </c>
      <c r="B28" s="123"/>
      <c r="C28" s="65">
        <f>SUM(C20:C27)</f>
        <v>0.35320000000000001</v>
      </c>
      <c r="D28" s="62">
        <f>SUM(D20:D27)</f>
        <v>2211.8655519999998</v>
      </c>
    </row>
    <row r="29" spans="1:4">
      <c r="A29" s="126" t="s">
        <v>37</v>
      </c>
      <c r="B29" s="126"/>
      <c r="C29" s="126"/>
      <c r="D29" s="126"/>
    </row>
    <row r="30" spans="1:4">
      <c r="A30" s="56" t="s">
        <v>38</v>
      </c>
      <c r="B30" s="57" t="s">
        <v>39</v>
      </c>
      <c r="C30" s="56" t="s">
        <v>15</v>
      </c>
      <c r="D30" s="56" t="s">
        <v>16</v>
      </c>
    </row>
    <row r="31" spans="1:4">
      <c r="A31" s="56" t="s">
        <v>0</v>
      </c>
      <c r="B31" s="57" t="s">
        <v>40</v>
      </c>
      <c r="C31" s="59">
        <v>0</v>
      </c>
      <c r="D31" s="66">
        <v>0</v>
      </c>
    </row>
    <row r="32" spans="1:4">
      <c r="A32" s="56" t="s">
        <v>1</v>
      </c>
      <c r="B32" s="57" t="s">
        <v>41</v>
      </c>
      <c r="C32" s="59">
        <v>0</v>
      </c>
      <c r="D32" s="66">
        <f>(C32*22)-(C32*22*15%)</f>
        <v>0</v>
      </c>
    </row>
    <row r="33" spans="1:4">
      <c r="A33" s="56" t="s">
        <v>2</v>
      </c>
      <c r="B33" s="57" t="s">
        <v>42</v>
      </c>
      <c r="C33" s="57"/>
      <c r="D33" s="57"/>
    </row>
    <row r="34" spans="1:4">
      <c r="A34" s="56" t="s">
        <v>3</v>
      </c>
      <c r="B34" s="57" t="s">
        <v>43</v>
      </c>
      <c r="C34" s="57"/>
      <c r="D34" s="57"/>
    </row>
    <row r="35" spans="1:4">
      <c r="A35" s="124" t="s">
        <v>24</v>
      </c>
      <c r="B35" s="124"/>
      <c r="C35" s="61"/>
      <c r="D35" s="62">
        <f>SUM(D31:D34)</f>
        <v>0</v>
      </c>
    </row>
    <row r="36" spans="1:4">
      <c r="A36" s="126" t="s">
        <v>44</v>
      </c>
      <c r="B36" s="126"/>
      <c r="C36" s="126"/>
      <c r="D36" s="126"/>
    </row>
    <row r="37" spans="1:4">
      <c r="A37" s="56">
        <v>2</v>
      </c>
      <c r="B37" s="67" t="s">
        <v>45</v>
      </c>
      <c r="C37" s="56" t="s">
        <v>15</v>
      </c>
      <c r="D37" s="56" t="s">
        <v>16</v>
      </c>
    </row>
    <row r="38" spans="1:4" ht="25.5">
      <c r="A38" s="56" t="s">
        <v>19</v>
      </c>
      <c r="B38" s="68" t="str">
        <f>B13</f>
        <v xml:space="preserve"> 13° (décimo terceiro) salário, férias e adicional de férias</v>
      </c>
      <c r="C38" s="69">
        <f>C17</f>
        <v>0.20429999999999998</v>
      </c>
      <c r="D38" s="70">
        <f>D17</f>
        <v>1062.3599999999999</v>
      </c>
    </row>
    <row r="39" spans="1:4">
      <c r="A39" s="56" t="s">
        <v>26</v>
      </c>
      <c r="B39" s="57" t="str">
        <f>B19</f>
        <v xml:space="preserve">GPS, FGTS e Outras Contribuições </v>
      </c>
      <c r="C39" s="69">
        <f>C28</f>
        <v>0.35320000000000001</v>
      </c>
      <c r="D39" s="70">
        <f>D28</f>
        <v>2211.8655519999998</v>
      </c>
    </row>
    <row r="40" spans="1:4">
      <c r="A40" s="56" t="s">
        <v>38</v>
      </c>
      <c r="B40" s="57" t="str">
        <f>B30</f>
        <v xml:space="preserve">Benefícios mensais e diários </v>
      </c>
      <c r="C40" s="64">
        <f>C35</f>
        <v>0</v>
      </c>
      <c r="D40" s="70">
        <f>D35</f>
        <v>0</v>
      </c>
    </row>
    <row r="41" spans="1:4">
      <c r="A41" s="119" t="s">
        <v>24</v>
      </c>
      <c r="B41" s="120"/>
      <c r="C41" s="71">
        <f>SUM(C38:C40)</f>
        <v>0.5575</v>
      </c>
      <c r="D41" s="72">
        <f>SUM(D38:D40)</f>
        <v>3274.2255519999999</v>
      </c>
    </row>
    <row r="43" spans="1:4">
      <c r="A43" s="124" t="s">
        <v>46</v>
      </c>
      <c r="B43" s="124"/>
      <c r="C43" s="124"/>
      <c r="D43" s="124"/>
    </row>
    <row r="44" spans="1:4">
      <c r="A44" s="56">
        <v>3</v>
      </c>
      <c r="B44" s="57" t="s">
        <v>47</v>
      </c>
      <c r="C44" s="56" t="s">
        <v>15</v>
      </c>
      <c r="D44" s="56" t="s">
        <v>16</v>
      </c>
    </row>
    <row r="45" spans="1:4" ht="12.75" customHeight="1">
      <c r="A45" s="56" t="s">
        <v>0</v>
      </c>
      <c r="B45" s="68" t="s">
        <v>48</v>
      </c>
      <c r="C45" s="64">
        <v>4.1999999999999997E-3</v>
      </c>
      <c r="D45" s="73">
        <f>C45*D9</f>
        <v>21.84</v>
      </c>
    </row>
    <row r="46" spans="1:4" ht="25.5">
      <c r="A46" s="56" t="s">
        <v>1</v>
      </c>
      <c r="B46" s="68" t="s">
        <v>49</v>
      </c>
      <c r="C46" s="64">
        <f>C45*C27</f>
        <v>3.3599999999999998E-4</v>
      </c>
      <c r="D46" s="73">
        <f>C46*D45</f>
        <v>7.3382399999999993E-3</v>
      </c>
    </row>
    <row r="47" spans="1:4" ht="28.5" customHeight="1">
      <c r="A47" s="56" t="s">
        <v>2</v>
      </c>
      <c r="B47" s="68" t="s">
        <v>51</v>
      </c>
      <c r="C47" s="64">
        <v>1.8E-3</v>
      </c>
      <c r="D47" s="73">
        <f>C47*D45</f>
        <v>3.9312E-2</v>
      </c>
    </row>
    <row r="48" spans="1:4" ht="12.75" customHeight="1">
      <c r="A48" s="56" t="s">
        <v>3</v>
      </c>
      <c r="B48" s="68" t="s">
        <v>52</v>
      </c>
      <c r="C48" s="64">
        <v>1.9400000000000001E-2</v>
      </c>
      <c r="D48" s="73">
        <f>C48*D9</f>
        <v>100.88000000000001</v>
      </c>
    </row>
    <row r="49" spans="1:5" ht="25.5">
      <c r="A49" s="56" t="s">
        <v>5</v>
      </c>
      <c r="B49" s="68" t="s">
        <v>50</v>
      </c>
      <c r="C49" s="64">
        <f>C48*C28</f>
        <v>6.8520800000000008E-3</v>
      </c>
      <c r="D49" s="73">
        <f>C49*D48</f>
        <v>0.6912378304000002</v>
      </c>
    </row>
    <row r="50" spans="1:5" ht="27" customHeight="1">
      <c r="A50" s="56" t="s">
        <v>6</v>
      </c>
      <c r="B50" s="68" t="s">
        <v>53</v>
      </c>
      <c r="C50" s="64">
        <v>3.8199999999999998E-2</v>
      </c>
      <c r="D50" s="73">
        <f>C50*D48</f>
        <v>3.8536160000000002</v>
      </c>
      <c r="E50" s="114"/>
    </row>
    <row r="51" spans="1:5">
      <c r="A51" s="126" t="s">
        <v>24</v>
      </c>
      <c r="B51" s="126"/>
      <c r="C51" s="65">
        <f>SUM(C45:C50)</f>
        <v>7.0788080000000003E-2</v>
      </c>
      <c r="D51" s="74">
        <f>SUM(D45:D50)</f>
        <v>127.31150407040001</v>
      </c>
    </row>
    <row r="53" spans="1:5" ht="12.75" customHeight="1">
      <c r="A53" s="127" t="s">
        <v>54</v>
      </c>
      <c r="B53" s="127"/>
      <c r="C53" s="127"/>
      <c r="D53" s="127"/>
    </row>
    <row r="54" spans="1:5" ht="12.75" customHeight="1">
      <c r="A54" s="128" t="s">
        <v>55</v>
      </c>
      <c r="B54" s="129"/>
      <c r="C54" s="129"/>
      <c r="D54" s="130"/>
    </row>
    <row r="55" spans="1:5">
      <c r="A55" s="56" t="s">
        <v>56</v>
      </c>
      <c r="B55" s="75" t="s">
        <v>57</v>
      </c>
      <c r="C55" s="56" t="s">
        <v>15</v>
      </c>
      <c r="D55" s="56" t="s">
        <v>16</v>
      </c>
    </row>
    <row r="56" spans="1:5">
      <c r="A56" s="56" t="s">
        <v>0</v>
      </c>
      <c r="B56" s="75" t="s">
        <v>58</v>
      </c>
      <c r="C56" s="64">
        <v>9.0899999999999995E-2</v>
      </c>
      <c r="D56" s="73">
        <f>C56*D9</f>
        <v>472.67999999999995</v>
      </c>
    </row>
    <row r="57" spans="1:5">
      <c r="A57" s="56" t="s">
        <v>1</v>
      </c>
      <c r="B57" s="75" t="s">
        <v>60</v>
      </c>
      <c r="C57" s="64">
        <v>1.66E-2</v>
      </c>
      <c r="D57" s="73">
        <f>C57*D9</f>
        <v>86.320000000000007</v>
      </c>
    </row>
    <row r="58" spans="1:5" ht="25.5">
      <c r="A58" s="56" t="s">
        <v>2</v>
      </c>
      <c r="B58" s="75" t="s">
        <v>59</v>
      </c>
      <c r="C58" s="64">
        <v>2.0000000000000001E-4</v>
      </c>
      <c r="D58" s="73">
        <f>C58*D9</f>
        <v>1.04</v>
      </c>
    </row>
    <row r="59" spans="1:5" ht="25.5">
      <c r="A59" s="56" t="s">
        <v>3</v>
      </c>
      <c r="B59" s="75" t="s">
        <v>61</v>
      </c>
      <c r="C59" s="64">
        <v>2.9999999999999997E-4</v>
      </c>
      <c r="D59" s="73">
        <f>C59*D9</f>
        <v>1.5599999999999998</v>
      </c>
    </row>
    <row r="60" spans="1:5" ht="25.5">
      <c r="A60" s="56" t="s">
        <v>5</v>
      </c>
      <c r="B60" s="75" t="s">
        <v>62</v>
      </c>
      <c r="C60" s="64">
        <v>0</v>
      </c>
      <c r="D60" s="73">
        <f>C60*D9</f>
        <v>0</v>
      </c>
    </row>
    <row r="61" spans="1:5">
      <c r="A61" s="56" t="s">
        <v>6</v>
      </c>
      <c r="B61" s="75" t="s">
        <v>63</v>
      </c>
      <c r="C61" s="64"/>
      <c r="D61" s="73">
        <f>C61*D9</f>
        <v>0</v>
      </c>
    </row>
    <row r="62" spans="1:5">
      <c r="A62" s="124" t="s">
        <v>24</v>
      </c>
      <c r="B62" s="124"/>
      <c r="C62" s="65">
        <f>SUM(C56:C61)</f>
        <v>0.108</v>
      </c>
      <c r="D62" s="74">
        <f>SUM(D56:D61)</f>
        <v>561.59999999999991</v>
      </c>
    </row>
    <row r="63" spans="1:5">
      <c r="A63" s="124" t="s">
        <v>64</v>
      </c>
      <c r="B63" s="124"/>
      <c r="C63" s="124"/>
      <c r="D63" s="124"/>
    </row>
    <row r="64" spans="1:5">
      <c r="A64" s="56" t="s">
        <v>66</v>
      </c>
      <c r="B64" s="75" t="s">
        <v>65</v>
      </c>
      <c r="C64" s="56" t="s">
        <v>15</v>
      </c>
      <c r="D64" s="56" t="s">
        <v>16</v>
      </c>
    </row>
    <row r="65" spans="1:4" ht="25.5">
      <c r="A65" s="56" t="s">
        <v>0</v>
      </c>
      <c r="B65" s="75" t="s">
        <v>67</v>
      </c>
      <c r="C65" s="69">
        <v>0</v>
      </c>
      <c r="D65" s="70">
        <f>C65*D9</f>
        <v>0</v>
      </c>
    </row>
    <row r="66" spans="1:4">
      <c r="A66" s="125" t="s">
        <v>24</v>
      </c>
      <c r="B66" s="125"/>
      <c r="C66" s="76">
        <f>C65</f>
        <v>0</v>
      </c>
      <c r="D66" s="72">
        <f>D65</f>
        <v>0</v>
      </c>
    </row>
    <row r="67" spans="1:4">
      <c r="A67" s="124" t="s">
        <v>68</v>
      </c>
      <c r="B67" s="124"/>
      <c r="C67" s="124"/>
      <c r="D67" s="124"/>
    </row>
    <row r="68" spans="1:4">
      <c r="A68" s="56">
        <v>4</v>
      </c>
      <c r="B68" s="57" t="s">
        <v>69</v>
      </c>
      <c r="C68" s="56" t="s">
        <v>15</v>
      </c>
      <c r="D68" s="56" t="s">
        <v>16</v>
      </c>
    </row>
    <row r="69" spans="1:4">
      <c r="A69" s="56" t="s">
        <v>56</v>
      </c>
      <c r="B69" s="57" t="str">
        <f>B55</f>
        <v xml:space="preserve">Substituto nas ausência legais </v>
      </c>
      <c r="C69" s="69">
        <f>C62</f>
        <v>0.108</v>
      </c>
      <c r="D69" s="66">
        <f>D62</f>
        <v>561.59999999999991</v>
      </c>
    </row>
    <row r="70" spans="1:4">
      <c r="A70" s="56" t="s">
        <v>66</v>
      </c>
      <c r="B70" s="57" t="str">
        <f>B64</f>
        <v>Substituto na intrajornada</v>
      </c>
      <c r="C70" s="69">
        <f>C66</f>
        <v>0</v>
      </c>
      <c r="D70" s="66">
        <f>D66</f>
        <v>0</v>
      </c>
    </row>
    <row r="71" spans="1:4">
      <c r="A71" s="124" t="s">
        <v>24</v>
      </c>
      <c r="B71" s="124"/>
      <c r="C71" s="71">
        <f>SUM(C69:C70)</f>
        <v>0.108</v>
      </c>
      <c r="D71" s="72">
        <f>SUM(D69:D70)</f>
        <v>561.59999999999991</v>
      </c>
    </row>
    <row r="73" spans="1:4">
      <c r="A73" s="124" t="s">
        <v>70</v>
      </c>
      <c r="B73" s="124"/>
      <c r="C73" s="124"/>
      <c r="D73" s="124"/>
    </row>
    <row r="74" spans="1:4">
      <c r="A74" s="56">
        <v>5</v>
      </c>
      <c r="B74" s="57" t="s">
        <v>71</v>
      </c>
      <c r="C74" s="56" t="s">
        <v>15</v>
      </c>
      <c r="D74" s="56" t="s">
        <v>16</v>
      </c>
    </row>
    <row r="75" spans="1:4">
      <c r="A75" s="56" t="s">
        <v>0</v>
      </c>
      <c r="B75" s="57" t="s">
        <v>72</v>
      </c>
      <c r="C75" s="57"/>
      <c r="D75" s="73">
        <f>(75*2)/12</f>
        <v>12.5</v>
      </c>
    </row>
    <row r="76" spans="1:4">
      <c r="A76" s="56" t="s">
        <v>1</v>
      </c>
      <c r="B76" s="57" t="s">
        <v>73</v>
      </c>
      <c r="C76" s="57"/>
      <c r="D76" s="73"/>
    </row>
    <row r="77" spans="1:4">
      <c r="A77" s="56" t="s">
        <v>2</v>
      </c>
      <c r="B77" s="57" t="s">
        <v>74</v>
      </c>
      <c r="C77" s="57"/>
      <c r="D77" s="73">
        <v>15</v>
      </c>
    </row>
    <row r="78" spans="1:4">
      <c r="A78" s="56" t="s">
        <v>3</v>
      </c>
      <c r="B78" s="57" t="s">
        <v>75</v>
      </c>
      <c r="C78" s="57"/>
      <c r="D78" s="73"/>
    </row>
    <row r="79" spans="1:4">
      <c r="A79" s="131" t="s">
        <v>24</v>
      </c>
      <c r="B79" s="131"/>
      <c r="C79" s="57"/>
      <c r="D79" s="73">
        <f>SUM(D75:D78)</f>
        <v>27.5</v>
      </c>
    </row>
    <row r="81" spans="1:6">
      <c r="A81" s="124" t="s">
        <v>76</v>
      </c>
      <c r="B81" s="124"/>
      <c r="C81" s="124"/>
      <c r="D81" s="124"/>
    </row>
    <row r="82" spans="1:6">
      <c r="A82" s="56">
        <v>6</v>
      </c>
      <c r="B82" s="57" t="s">
        <v>77</v>
      </c>
      <c r="C82" s="56" t="s">
        <v>15</v>
      </c>
      <c r="D82" s="56" t="s">
        <v>16</v>
      </c>
    </row>
    <row r="83" spans="1:6">
      <c r="A83" s="56" t="s">
        <v>0</v>
      </c>
      <c r="B83" s="57" t="s">
        <v>78</v>
      </c>
      <c r="C83" s="69">
        <v>0.05</v>
      </c>
      <c r="D83" s="66">
        <f>(D9+D41+D51+D71+D79)*C83</f>
        <v>459.53185280352</v>
      </c>
      <c r="E83" s="55"/>
    </row>
    <row r="84" spans="1:6">
      <c r="A84" s="56" t="s">
        <v>1</v>
      </c>
      <c r="B84" s="57" t="s">
        <v>79</v>
      </c>
      <c r="C84" s="69">
        <v>0.15</v>
      </c>
      <c r="D84" s="66">
        <f>(D9+D41+D51+D71+D79+D83)*C84</f>
        <v>1447.5253363310881</v>
      </c>
      <c r="E84" s="55"/>
      <c r="F84" s="102"/>
    </row>
    <row r="85" spans="1:6">
      <c r="A85" s="56" t="s">
        <v>2</v>
      </c>
      <c r="B85" s="57" t="s">
        <v>80</v>
      </c>
      <c r="C85" s="77">
        <f>SUM(C86:C88)</f>
        <v>8.6499999999999994E-2</v>
      </c>
      <c r="D85" s="57"/>
      <c r="E85" s="55"/>
    </row>
    <row r="86" spans="1:6">
      <c r="A86" s="56" t="s">
        <v>81</v>
      </c>
      <c r="B86" s="57" t="s">
        <v>84</v>
      </c>
      <c r="C86" s="64">
        <v>6.4999999999999997E-3</v>
      </c>
      <c r="D86" s="66">
        <f>C86*D101</f>
        <v>78.965531027731302</v>
      </c>
    </row>
    <row r="87" spans="1:6">
      <c r="A87" s="56" t="s">
        <v>82</v>
      </c>
      <c r="B87" s="57" t="s">
        <v>85</v>
      </c>
      <c r="C87" s="64">
        <v>0.03</v>
      </c>
      <c r="D87" s="66">
        <f>C87*D101</f>
        <v>364.45629705106757</v>
      </c>
    </row>
    <row r="88" spans="1:6">
      <c r="A88" s="56" t="s">
        <v>83</v>
      </c>
      <c r="B88" s="57" t="s">
        <v>86</v>
      </c>
      <c r="C88" s="64">
        <v>0.05</v>
      </c>
      <c r="D88" s="66">
        <f>C88*D101</f>
        <v>607.42716175177929</v>
      </c>
    </row>
    <row r="89" spans="1:6">
      <c r="A89" s="121" t="s">
        <v>23</v>
      </c>
      <c r="B89" s="123"/>
      <c r="C89" s="65"/>
      <c r="D89" s="62">
        <f>SUM(D86:D88)</f>
        <v>1050.8489898305781</v>
      </c>
    </row>
    <row r="90" spans="1:6">
      <c r="A90" s="121" t="s">
        <v>24</v>
      </c>
      <c r="B90" s="123"/>
      <c r="C90" s="65"/>
      <c r="D90" s="72">
        <f>D83+D84+D89</f>
        <v>2957.906178965186</v>
      </c>
      <c r="E90" s="102"/>
    </row>
    <row r="92" spans="1:6">
      <c r="A92" s="131" t="s">
        <v>87</v>
      </c>
      <c r="B92" s="131"/>
      <c r="C92" s="131"/>
      <c r="D92" s="131"/>
    </row>
    <row r="93" spans="1:6">
      <c r="A93" s="131" t="s">
        <v>88</v>
      </c>
      <c r="B93" s="131"/>
      <c r="C93" s="131"/>
      <c r="D93" s="78" t="s">
        <v>90</v>
      </c>
    </row>
    <row r="94" spans="1:6">
      <c r="A94" s="56" t="s">
        <v>0</v>
      </c>
      <c r="B94" s="57" t="str">
        <f>A1</f>
        <v xml:space="preserve">MÓDULO 1: COMPOSIÇÃO DA REMUNERAÇÃO </v>
      </c>
      <c r="C94" s="57"/>
      <c r="D94" s="66">
        <f>D9</f>
        <v>5200</v>
      </c>
    </row>
    <row r="95" spans="1:6">
      <c r="A95" s="56" t="s">
        <v>1</v>
      </c>
      <c r="B95" s="57" t="str">
        <f>A11</f>
        <v>MÓDULO 2 - ENCARGOS E BENEFÍCIOS ANUAIS, MENSAIS E DIÁRIOS</v>
      </c>
      <c r="C95" s="57"/>
      <c r="D95" s="66">
        <f>D41</f>
        <v>3274.2255519999999</v>
      </c>
    </row>
    <row r="96" spans="1:6">
      <c r="A96" s="56" t="s">
        <v>2</v>
      </c>
      <c r="B96" s="57" t="str">
        <f>A43</f>
        <v xml:space="preserve">MÓDULO 3: PROVISÃO PARA RESCISÃO </v>
      </c>
      <c r="C96" s="57"/>
      <c r="D96" s="66">
        <f>D51</f>
        <v>127.31150407040001</v>
      </c>
    </row>
    <row r="97" spans="1:5">
      <c r="A97" s="56" t="s">
        <v>3</v>
      </c>
      <c r="B97" s="57" t="str">
        <f>A53</f>
        <v>MÓDULO 4 - CUSTO DE REPOSIÇÃO DO PROFISSIONAL AUSENTE</v>
      </c>
      <c r="C97" s="57"/>
      <c r="D97" s="66">
        <f>D71</f>
        <v>561.59999999999991</v>
      </c>
    </row>
    <row r="98" spans="1:5">
      <c r="A98" s="56" t="s">
        <v>5</v>
      </c>
      <c r="B98" s="57" t="str">
        <f>A73</f>
        <v xml:space="preserve">MÓDULO 5 - INSUMOS DIVERSOS </v>
      </c>
      <c r="C98" s="57"/>
      <c r="D98" s="66">
        <f>D79</f>
        <v>27.5</v>
      </c>
    </row>
    <row r="99" spans="1:5">
      <c r="A99" s="56"/>
      <c r="B99" s="57" t="s">
        <v>89</v>
      </c>
      <c r="C99" s="57"/>
      <c r="D99" s="66">
        <f>SUM(D94:D98)</f>
        <v>9190.6370560703999</v>
      </c>
    </row>
    <row r="100" spans="1:5">
      <c r="A100" s="56" t="s">
        <v>6</v>
      </c>
      <c r="B100" s="57" t="str">
        <f>A81</f>
        <v xml:space="preserve">MÓDULO 6 - CUSTOS INDIRETOS, TRIBUTOS E LUCRO </v>
      </c>
      <c r="C100" s="57"/>
      <c r="D100" s="59">
        <f>D90</f>
        <v>2957.906178965186</v>
      </c>
    </row>
    <row r="101" spans="1:5">
      <c r="A101" s="124" t="s">
        <v>91</v>
      </c>
      <c r="B101" s="124"/>
      <c r="C101" s="124"/>
      <c r="D101" s="62">
        <f>(D99+D83+D84)/(1-C85)</f>
        <v>12148.543235035586</v>
      </c>
      <c r="E101" s="55"/>
    </row>
  </sheetData>
  <mergeCells count="29">
    <mergeCell ref="A41:B41"/>
    <mergeCell ref="A1:D1"/>
    <mergeCell ref="A9:B9"/>
    <mergeCell ref="A11:D11"/>
    <mergeCell ref="A12:D12"/>
    <mergeCell ref="A16:B16"/>
    <mergeCell ref="A17:B17"/>
    <mergeCell ref="A18:D18"/>
    <mergeCell ref="A28:B28"/>
    <mergeCell ref="A29:D29"/>
    <mergeCell ref="A35:B35"/>
    <mergeCell ref="A36:D36"/>
    <mergeCell ref="A81:D81"/>
    <mergeCell ref="A43:D43"/>
    <mergeCell ref="A51:B51"/>
    <mergeCell ref="A53:D53"/>
    <mergeCell ref="A54:D54"/>
    <mergeCell ref="A62:B62"/>
    <mergeCell ref="A63:D63"/>
    <mergeCell ref="A66:B66"/>
    <mergeCell ref="A67:D67"/>
    <mergeCell ref="A71:B71"/>
    <mergeCell ref="A73:D73"/>
    <mergeCell ref="A79:B79"/>
    <mergeCell ref="A89:B89"/>
    <mergeCell ref="A90:B90"/>
    <mergeCell ref="A92:D92"/>
    <mergeCell ref="A93:C93"/>
    <mergeCell ref="A101:C10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H7" sqref="H7"/>
    </sheetView>
  </sheetViews>
  <sheetFormatPr defaultRowHeight="12.75"/>
  <cols>
    <col min="1" max="1" width="5" style="54" customWidth="1"/>
    <col min="2" max="2" width="38.5703125" style="54" customWidth="1"/>
    <col min="3" max="3" width="17.42578125" style="54" customWidth="1"/>
    <col min="4" max="4" width="17.5703125" style="54" customWidth="1"/>
    <col min="5" max="5" width="10" style="54" customWidth="1"/>
    <col min="6" max="6" width="10.5703125" style="54" customWidth="1"/>
    <col min="7" max="16384" width="9.140625" style="54"/>
  </cols>
  <sheetData>
    <row r="1" spans="1:4">
      <c r="A1" s="121" t="s">
        <v>4</v>
      </c>
      <c r="B1" s="122"/>
      <c r="C1" s="122"/>
      <c r="D1" s="123"/>
    </row>
    <row r="2" spans="1:4">
      <c r="A2" s="56">
        <v>1</v>
      </c>
      <c r="B2" s="57" t="s">
        <v>8</v>
      </c>
      <c r="C2" s="110" t="s">
        <v>15</v>
      </c>
      <c r="D2" s="110" t="s">
        <v>16</v>
      </c>
    </row>
    <row r="3" spans="1:4">
      <c r="A3" s="56" t="s">
        <v>0</v>
      </c>
      <c r="B3" s="57" t="s">
        <v>9</v>
      </c>
      <c r="C3" s="57"/>
      <c r="D3" s="103">
        <v>1500</v>
      </c>
    </row>
    <row r="4" spans="1:4">
      <c r="A4" s="56" t="s">
        <v>1</v>
      </c>
      <c r="B4" s="57" t="s">
        <v>10</v>
      </c>
      <c r="C4" s="113">
        <v>0.3</v>
      </c>
      <c r="D4" s="59">
        <f>C4*D3</f>
        <v>450</v>
      </c>
    </row>
    <row r="5" spans="1:4">
      <c r="A5" s="56" t="s">
        <v>2</v>
      </c>
      <c r="B5" s="57" t="s">
        <v>11</v>
      </c>
      <c r="C5" s="60">
        <v>0</v>
      </c>
      <c r="D5" s="59">
        <f>C5*1212</f>
        <v>0</v>
      </c>
    </row>
    <row r="6" spans="1:4">
      <c r="A6" s="56" t="s">
        <v>3</v>
      </c>
      <c r="B6" s="57" t="s">
        <v>12</v>
      </c>
      <c r="C6" s="57"/>
      <c r="D6" s="59"/>
    </row>
    <row r="7" spans="1:4">
      <c r="A7" s="56" t="s">
        <v>5</v>
      </c>
      <c r="B7" s="57" t="s">
        <v>13</v>
      </c>
      <c r="C7" s="57"/>
      <c r="D7" s="59"/>
    </row>
    <row r="8" spans="1:4">
      <c r="A8" s="56" t="s">
        <v>6</v>
      </c>
      <c r="B8" s="57" t="s">
        <v>14</v>
      </c>
      <c r="C8" s="57"/>
      <c r="D8" s="59"/>
    </row>
    <row r="9" spans="1:4">
      <c r="A9" s="121" t="s">
        <v>7</v>
      </c>
      <c r="B9" s="123"/>
      <c r="C9" s="61"/>
      <c r="D9" s="62">
        <f>SUM(D3:D8)</f>
        <v>1950</v>
      </c>
    </row>
    <row r="11" spans="1:4">
      <c r="A11" s="124" t="s">
        <v>17</v>
      </c>
      <c r="B11" s="124"/>
      <c r="C11" s="124"/>
      <c r="D11" s="124"/>
    </row>
    <row r="12" spans="1:4">
      <c r="A12" s="124" t="s">
        <v>18</v>
      </c>
      <c r="B12" s="124"/>
      <c r="C12" s="124"/>
      <c r="D12" s="124"/>
    </row>
    <row r="13" spans="1:4" ht="25.5">
      <c r="A13" s="56" t="s">
        <v>19</v>
      </c>
      <c r="B13" s="63" t="s">
        <v>20</v>
      </c>
      <c r="C13" s="56" t="s">
        <v>15</v>
      </c>
      <c r="D13" s="56" t="s">
        <v>16</v>
      </c>
    </row>
    <row r="14" spans="1:4">
      <c r="A14" s="56" t="s">
        <v>0</v>
      </c>
      <c r="B14" s="57" t="s">
        <v>21</v>
      </c>
      <c r="C14" s="64">
        <v>8.3299999999999999E-2</v>
      </c>
      <c r="D14" s="59">
        <f>C14*D9</f>
        <v>162.435</v>
      </c>
    </row>
    <row r="15" spans="1:4">
      <c r="A15" s="56" t="s">
        <v>1</v>
      </c>
      <c r="B15" s="57" t="s">
        <v>22</v>
      </c>
      <c r="C15" s="64">
        <v>0.121</v>
      </c>
      <c r="D15" s="59">
        <f>C15*D9</f>
        <v>235.95</v>
      </c>
    </row>
    <row r="16" spans="1:4">
      <c r="A16" s="124" t="s">
        <v>23</v>
      </c>
      <c r="B16" s="124"/>
      <c r="C16" s="65">
        <f>SUM(C14:C15)</f>
        <v>0.20429999999999998</v>
      </c>
      <c r="D16" s="62">
        <f>SUM(D14:D15)</f>
        <v>398.38499999999999</v>
      </c>
    </row>
    <row r="17" spans="1:4">
      <c r="A17" s="124" t="s">
        <v>24</v>
      </c>
      <c r="B17" s="124"/>
      <c r="C17" s="65">
        <f>C16</f>
        <v>0.20429999999999998</v>
      </c>
      <c r="D17" s="62">
        <f>D16</f>
        <v>398.38499999999999</v>
      </c>
    </row>
    <row r="18" spans="1:4" ht="24.75" customHeight="1">
      <c r="A18" s="125" t="s">
        <v>25</v>
      </c>
      <c r="B18" s="125"/>
      <c r="C18" s="125"/>
      <c r="D18" s="125"/>
    </row>
    <row r="19" spans="1:4">
      <c r="A19" s="56" t="s">
        <v>26</v>
      </c>
      <c r="B19" s="57" t="s">
        <v>29</v>
      </c>
      <c r="C19" s="56" t="s">
        <v>15</v>
      </c>
      <c r="D19" s="56" t="s">
        <v>16</v>
      </c>
    </row>
    <row r="20" spans="1:4">
      <c r="A20" s="56" t="s">
        <v>0</v>
      </c>
      <c r="B20" s="57" t="s">
        <v>30</v>
      </c>
      <c r="C20" s="64">
        <v>0.2</v>
      </c>
      <c r="D20" s="59">
        <f>C20*($D$9+$D$17)</f>
        <v>469.67700000000008</v>
      </c>
    </row>
    <row r="21" spans="1:4">
      <c r="A21" s="56" t="s">
        <v>1</v>
      </c>
      <c r="B21" s="57" t="s">
        <v>31</v>
      </c>
      <c r="C21" s="64">
        <v>2.5000000000000001E-2</v>
      </c>
      <c r="D21" s="59">
        <f t="shared" ref="D21:D27" si="0">C21*($D$9+$D$17)</f>
        <v>58.70962500000001</v>
      </c>
    </row>
    <row r="22" spans="1:4">
      <c r="A22" s="56" t="s">
        <v>2</v>
      </c>
      <c r="B22" s="57" t="s">
        <v>140</v>
      </c>
      <c r="C22" s="64">
        <v>1.52E-2</v>
      </c>
      <c r="D22" s="59">
        <f t="shared" si="0"/>
        <v>35.695452000000003</v>
      </c>
    </row>
    <row r="23" spans="1:4">
      <c r="A23" s="56" t="s">
        <v>3</v>
      </c>
      <c r="B23" s="57" t="s">
        <v>32</v>
      </c>
      <c r="C23" s="64">
        <v>1.4999999999999999E-2</v>
      </c>
      <c r="D23" s="59">
        <f t="shared" si="0"/>
        <v>35.225774999999999</v>
      </c>
    </row>
    <row r="24" spans="1:4">
      <c r="A24" s="56" t="s">
        <v>5</v>
      </c>
      <c r="B24" s="57" t="s">
        <v>33</v>
      </c>
      <c r="C24" s="64">
        <v>0.01</v>
      </c>
      <c r="D24" s="59">
        <f t="shared" si="0"/>
        <v>23.483850000000004</v>
      </c>
    </row>
    <row r="25" spans="1:4">
      <c r="A25" s="56" t="s">
        <v>6</v>
      </c>
      <c r="B25" s="57" t="s">
        <v>34</v>
      </c>
      <c r="C25" s="64">
        <v>6.0000000000000001E-3</v>
      </c>
      <c r="D25" s="59">
        <f t="shared" si="0"/>
        <v>14.090310000000002</v>
      </c>
    </row>
    <row r="26" spans="1:4">
      <c r="A26" s="56" t="s">
        <v>27</v>
      </c>
      <c r="B26" s="57" t="s">
        <v>35</v>
      </c>
      <c r="C26" s="64">
        <v>2E-3</v>
      </c>
      <c r="D26" s="59">
        <f t="shared" si="0"/>
        <v>4.6967700000000008</v>
      </c>
    </row>
    <row r="27" spans="1:4">
      <c r="A27" s="56" t="s">
        <v>28</v>
      </c>
      <c r="B27" s="57" t="s">
        <v>36</v>
      </c>
      <c r="C27" s="64">
        <v>0.08</v>
      </c>
      <c r="D27" s="59">
        <f t="shared" si="0"/>
        <v>187.87080000000003</v>
      </c>
    </row>
    <row r="28" spans="1:4">
      <c r="A28" s="121" t="s">
        <v>24</v>
      </c>
      <c r="B28" s="123"/>
      <c r="C28" s="65">
        <f>SUM(C20:C27)</f>
        <v>0.35320000000000001</v>
      </c>
      <c r="D28" s="62">
        <f>SUM(D20:D27)</f>
        <v>829.44958200000019</v>
      </c>
    </row>
    <row r="29" spans="1:4">
      <c r="A29" s="126" t="s">
        <v>37</v>
      </c>
      <c r="B29" s="126"/>
      <c r="C29" s="126"/>
      <c r="D29" s="126"/>
    </row>
    <row r="30" spans="1:4">
      <c r="A30" s="56" t="s">
        <v>38</v>
      </c>
      <c r="B30" s="57" t="s">
        <v>39</v>
      </c>
      <c r="C30" s="56" t="s">
        <v>15</v>
      </c>
      <c r="D30" s="56" t="s">
        <v>16</v>
      </c>
    </row>
    <row r="31" spans="1:4">
      <c r="A31" s="56" t="s">
        <v>0</v>
      </c>
      <c r="B31" s="57" t="s">
        <v>40</v>
      </c>
      <c r="C31" s="59">
        <v>3.8</v>
      </c>
      <c r="D31" s="66">
        <f>(C31*2*22)-(6%*D3)</f>
        <v>77.199999999999989</v>
      </c>
    </row>
    <row r="32" spans="1:4">
      <c r="A32" s="56" t="s">
        <v>1</v>
      </c>
      <c r="B32" s="57" t="s">
        <v>41</v>
      </c>
      <c r="C32" s="59">
        <v>18</v>
      </c>
      <c r="D32" s="66">
        <f>(C32*22)-(C32*22*15%)</f>
        <v>336.6</v>
      </c>
    </row>
    <row r="33" spans="1:4">
      <c r="A33" s="56" t="s">
        <v>2</v>
      </c>
      <c r="B33" s="57" t="s">
        <v>42</v>
      </c>
      <c r="C33" s="57"/>
      <c r="D33" s="59">
        <v>40</v>
      </c>
    </row>
    <row r="34" spans="1:4">
      <c r="A34" s="56" t="s">
        <v>3</v>
      </c>
      <c r="B34" s="57" t="s">
        <v>138</v>
      </c>
      <c r="C34" s="57"/>
      <c r="D34" s="59">
        <v>10</v>
      </c>
    </row>
    <row r="35" spans="1:4">
      <c r="A35" s="56"/>
      <c r="B35" s="57" t="s">
        <v>139</v>
      </c>
      <c r="C35" s="57"/>
      <c r="D35" s="59">
        <f>(1150*2)/12</f>
        <v>191.66666666666666</v>
      </c>
    </row>
    <row r="36" spans="1:4">
      <c r="A36" s="124" t="s">
        <v>24</v>
      </c>
      <c r="B36" s="124"/>
      <c r="C36" s="61"/>
      <c r="D36" s="62">
        <f>SUM(D31:D35)</f>
        <v>655.4666666666667</v>
      </c>
    </row>
    <row r="37" spans="1:4">
      <c r="A37" s="126" t="s">
        <v>44</v>
      </c>
      <c r="B37" s="126"/>
      <c r="C37" s="126"/>
      <c r="D37" s="126"/>
    </row>
    <row r="38" spans="1:4">
      <c r="A38" s="56">
        <v>2</v>
      </c>
      <c r="B38" s="67" t="s">
        <v>45</v>
      </c>
      <c r="C38" s="56" t="s">
        <v>15</v>
      </c>
      <c r="D38" s="56" t="s">
        <v>16</v>
      </c>
    </row>
    <row r="39" spans="1:4" ht="25.5">
      <c r="A39" s="56" t="s">
        <v>19</v>
      </c>
      <c r="B39" s="68" t="str">
        <f>B13</f>
        <v xml:space="preserve"> 13° (décimo terceiro) salário, férias e adicional de férias</v>
      </c>
      <c r="C39" s="69">
        <f>C17</f>
        <v>0.20429999999999998</v>
      </c>
      <c r="D39" s="70">
        <f>D17</f>
        <v>398.38499999999999</v>
      </c>
    </row>
    <row r="40" spans="1:4">
      <c r="A40" s="56" t="s">
        <v>26</v>
      </c>
      <c r="B40" s="57" t="str">
        <f>B19</f>
        <v xml:space="preserve">GPS, FGTS e Outras Contribuições </v>
      </c>
      <c r="C40" s="69">
        <f>C28</f>
        <v>0.35320000000000001</v>
      </c>
      <c r="D40" s="70">
        <f>D28</f>
        <v>829.44958200000019</v>
      </c>
    </row>
    <row r="41" spans="1:4">
      <c r="A41" s="56" t="s">
        <v>38</v>
      </c>
      <c r="B41" s="57" t="str">
        <f>B30</f>
        <v xml:space="preserve">Benefícios mensais e diários </v>
      </c>
      <c r="C41" s="64">
        <f>C36</f>
        <v>0</v>
      </c>
      <c r="D41" s="70">
        <f>D36</f>
        <v>655.4666666666667</v>
      </c>
    </row>
    <row r="42" spans="1:4">
      <c r="A42" s="119" t="s">
        <v>24</v>
      </c>
      <c r="B42" s="120"/>
      <c r="C42" s="71">
        <f>SUM(C39:C41)</f>
        <v>0.5575</v>
      </c>
      <c r="D42" s="72">
        <f>SUM(D39:D41)</f>
        <v>1883.3012486666669</v>
      </c>
    </row>
    <row r="44" spans="1:4">
      <c r="A44" s="124" t="s">
        <v>46</v>
      </c>
      <c r="B44" s="124"/>
      <c r="C44" s="124"/>
      <c r="D44" s="124"/>
    </row>
    <row r="45" spans="1:4">
      <c r="A45" s="56">
        <v>3</v>
      </c>
      <c r="B45" s="57" t="s">
        <v>47</v>
      </c>
      <c r="C45" s="56" t="s">
        <v>15</v>
      </c>
      <c r="D45" s="56" t="s">
        <v>16</v>
      </c>
    </row>
    <row r="46" spans="1:4" ht="12.75" customHeight="1">
      <c r="A46" s="56" t="s">
        <v>0</v>
      </c>
      <c r="B46" s="68" t="s">
        <v>48</v>
      </c>
      <c r="C46" s="64">
        <v>4.1999999999999997E-3</v>
      </c>
      <c r="D46" s="73">
        <f>C46*D9</f>
        <v>8.19</v>
      </c>
    </row>
    <row r="47" spans="1:4" ht="25.5">
      <c r="A47" s="56" t="s">
        <v>1</v>
      </c>
      <c r="B47" s="68" t="s">
        <v>49</v>
      </c>
      <c r="C47" s="64">
        <f>C46*C27</f>
        <v>3.3599999999999998E-4</v>
      </c>
      <c r="D47" s="73">
        <f>C47*D46</f>
        <v>2.7518399999999998E-3</v>
      </c>
    </row>
    <row r="48" spans="1:4" ht="28.5" customHeight="1">
      <c r="A48" s="56" t="s">
        <v>2</v>
      </c>
      <c r="B48" s="68" t="s">
        <v>51</v>
      </c>
      <c r="C48" s="64">
        <v>1.8E-3</v>
      </c>
      <c r="D48" s="73">
        <f>C48*D46</f>
        <v>1.4741999999999998E-2</v>
      </c>
    </row>
    <row r="49" spans="1:6" ht="12.75" customHeight="1">
      <c r="A49" s="56" t="s">
        <v>3</v>
      </c>
      <c r="B49" s="68" t="s">
        <v>52</v>
      </c>
      <c r="C49" s="64">
        <v>1.9400000000000001E-2</v>
      </c>
      <c r="D49" s="73">
        <f>C49*D9</f>
        <v>37.83</v>
      </c>
    </row>
    <row r="50" spans="1:6" ht="25.5">
      <c r="A50" s="56" t="s">
        <v>5</v>
      </c>
      <c r="B50" s="68" t="s">
        <v>50</v>
      </c>
      <c r="C50" s="64">
        <f>C49*C28</f>
        <v>6.8520800000000008E-3</v>
      </c>
      <c r="D50" s="73">
        <f>C50*D49</f>
        <v>0.25921418640000005</v>
      </c>
    </row>
    <row r="51" spans="1:6" ht="27" customHeight="1">
      <c r="A51" s="56" t="s">
        <v>6</v>
      </c>
      <c r="B51" s="68" t="s">
        <v>53</v>
      </c>
      <c r="C51" s="64">
        <v>3.8199999999999998E-2</v>
      </c>
      <c r="D51" s="73">
        <f>C51*D49</f>
        <v>1.4451059999999998</v>
      </c>
      <c r="F51" s="114"/>
    </row>
    <row r="52" spans="1:6">
      <c r="A52" s="126" t="s">
        <v>24</v>
      </c>
      <c r="B52" s="126"/>
      <c r="C52" s="65">
        <f>SUM(C46:C51)</f>
        <v>7.0788080000000003E-2</v>
      </c>
      <c r="D52" s="74">
        <f>SUM(D46:D51)</f>
        <v>47.7418140264</v>
      </c>
    </row>
    <row r="54" spans="1:6" ht="12.75" customHeight="1">
      <c r="A54" s="127" t="s">
        <v>54</v>
      </c>
      <c r="B54" s="127"/>
      <c r="C54" s="127"/>
      <c r="D54" s="127"/>
    </row>
    <row r="55" spans="1:6" ht="12.75" customHeight="1">
      <c r="A55" s="128" t="s">
        <v>55</v>
      </c>
      <c r="B55" s="129"/>
      <c r="C55" s="129"/>
      <c r="D55" s="130"/>
    </row>
    <row r="56" spans="1:6">
      <c r="A56" s="56" t="s">
        <v>56</v>
      </c>
      <c r="B56" s="75" t="s">
        <v>57</v>
      </c>
      <c r="C56" s="56" t="s">
        <v>15</v>
      </c>
      <c r="D56" s="56" t="s">
        <v>16</v>
      </c>
    </row>
    <row r="57" spans="1:6">
      <c r="A57" s="56" t="s">
        <v>0</v>
      </c>
      <c r="B57" s="75" t="s">
        <v>58</v>
      </c>
      <c r="C57" s="64">
        <v>9.0899999999999995E-2</v>
      </c>
      <c r="D57" s="73">
        <f>C57*D9</f>
        <v>177.255</v>
      </c>
    </row>
    <row r="58" spans="1:6">
      <c r="A58" s="56" t="s">
        <v>1</v>
      </c>
      <c r="B58" s="75" t="s">
        <v>60</v>
      </c>
      <c r="C58" s="64">
        <v>1.66E-2</v>
      </c>
      <c r="D58" s="73">
        <f>C58*D9</f>
        <v>32.369999999999997</v>
      </c>
    </row>
    <row r="59" spans="1:6" ht="25.5">
      <c r="A59" s="56" t="s">
        <v>2</v>
      </c>
      <c r="B59" s="75" t="s">
        <v>59</v>
      </c>
      <c r="C59" s="64">
        <v>0</v>
      </c>
      <c r="D59" s="73">
        <f>C59*D9</f>
        <v>0</v>
      </c>
    </row>
    <row r="60" spans="1:6" ht="25.5">
      <c r="A60" s="56" t="s">
        <v>3</v>
      </c>
      <c r="B60" s="75" t="s">
        <v>61</v>
      </c>
      <c r="C60" s="64">
        <v>2.9999999999999997E-4</v>
      </c>
      <c r="D60" s="73">
        <f>C60*D9</f>
        <v>0.58499999999999996</v>
      </c>
    </row>
    <row r="61" spans="1:6" ht="25.5">
      <c r="A61" s="56" t="s">
        <v>5</v>
      </c>
      <c r="B61" s="75" t="s">
        <v>62</v>
      </c>
      <c r="C61" s="64">
        <v>2.0000000000000001E-4</v>
      </c>
      <c r="D61" s="73">
        <f>C61*D9</f>
        <v>0.39</v>
      </c>
    </row>
    <row r="62" spans="1:6">
      <c r="A62" s="56" t="s">
        <v>6</v>
      </c>
      <c r="B62" s="75" t="s">
        <v>63</v>
      </c>
      <c r="C62" s="64"/>
      <c r="D62" s="73">
        <f>C62*D9</f>
        <v>0</v>
      </c>
    </row>
    <row r="63" spans="1:6">
      <c r="A63" s="124" t="s">
        <v>24</v>
      </c>
      <c r="B63" s="124"/>
      <c r="C63" s="65">
        <f>SUM(C57:C62)</f>
        <v>0.108</v>
      </c>
      <c r="D63" s="74">
        <f>SUM(D57:D62)</f>
        <v>210.6</v>
      </c>
    </row>
    <row r="64" spans="1:6">
      <c r="A64" s="124" t="s">
        <v>64</v>
      </c>
      <c r="B64" s="124"/>
      <c r="C64" s="124"/>
      <c r="D64" s="124"/>
    </row>
    <row r="65" spans="1:4">
      <c r="A65" s="56" t="s">
        <v>66</v>
      </c>
      <c r="B65" s="75" t="s">
        <v>65</v>
      </c>
      <c r="C65" s="56" t="s">
        <v>15</v>
      </c>
      <c r="D65" s="56" t="s">
        <v>16</v>
      </c>
    </row>
    <row r="66" spans="1:4" ht="25.5">
      <c r="A66" s="56" t="s">
        <v>0</v>
      </c>
      <c r="B66" s="75" t="s">
        <v>67</v>
      </c>
      <c r="C66" s="69">
        <v>0</v>
      </c>
      <c r="D66" s="70">
        <f>C66*D9</f>
        <v>0</v>
      </c>
    </row>
    <row r="67" spans="1:4">
      <c r="A67" s="125" t="s">
        <v>24</v>
      </c>
      <c r="B67" s="125"/>
      <c r="C67" s="76">
        <f>C66</f>
        <v>0</v>
      </c>
      <c r="D67" s="72">
        <f>D66</f>
        <v>0</v>
      </c>
    </row>
    <row r="68" spans="1:4">
      <c r="A68" s="124" t="s">
        <v>68</v>
      </c>
      <c r="B68" s="124"/>
      <c r="C68" s="124"/>
      <c r="D68" s="124"/>
    </row>
    <row r="69" spans="1:4">
      <c r="A69" s="56">
        <v>4</v>
      </c>
      <c r="B69" s="57" t="s">
        <v>69</v>
      </c>
      <c r="C69" s="56" t="s">
        <v>15</v>
      </c>
      <c r="D69" s="56" t="s">
        <v>16</v>
      </c>
    </row>
    <row r="70" spans="1:4">
      <c r="A70" s="56" t="s">
        <v>56</v>
      </c>
      <c r="B70" s="57" t="str">
        <f>B56</f>
        <v xml:space="preserve">Substituto nas ausência legais </v>
      </c>
      <c r="C70" s="69">
        <f>C63</f>
        <v>0.108</v>
      </c>
      <c r="D70" s="66">
        <f>D63</f>
        <v>210.6</v>
      </c>
    </row>
    <row r="71" spans="1:4">
      <c r="A71" s="56" t="s">
        <v>66</v>
      </c>
      <c r="B71" s="57" t="str">
        <f>B65</f>
        <v>Substituto na intrajornada</v>
      </c>
      <c r="C71" s="69">
        <f>C67</f>
        <v>0</v>
      </c>
      <c r="D71" s="66">
        <f>D67</f>
        <v>0</v>
      </c>
    </row>
    <row r="72" spans="1:4">
      <c r="A72" s="124" t="s">
        <v>24</v>
      </c>
      <c r="B72" s="124"/>
      <c r="C72" s="71">
        <f>SUM(C70:C71)</f>
        <v>0.108</v>
      </c>
      <c r="D72" s="72">
        <f>SUM(D70:D71)</f>
        <v>210.6</v>
      </c>
    </row>
    <row r="74" spans="1:4">
      <c r="A74" s="124" t="s">
        <v>70</v>
      </c>
      <c r="B74" s="124"/>
      <c r="C74" s="124"/>
      <c r="D74" s="124"/>
    </row>
    <row r="75" spans="1:4">
      <c r="A75" s="56">
        <v>5</v>
      </c>
      <c r="B75" s="57" t="s">
        <v>71</v>
      </c>
      <c r="C75" s="56" t="s">
        <v>15</v>
      </c>
      <c r="D75" s="56" t="s">
        <v>16</v>
      </c>
    </row>
    <row r="76" spans="1:4">
      <c r="A76" s="56" t="s">
        <v>0</v>
      </c>
      <c r="B76" s="57" t="s">
        <v>72</v>
      </c>
      <c r="C76" s="57"/>
      <c r="D76" s="73">
        <f>(75*2)/12</f>
        <v>12.5</v>
      </c>
    </row>
    <row r="77" spans="1:4">
      <c r="A77" s="56" t="s">
        <v>1</v>
      </c>
      <c r="B77" s="57" t="s">
        <v>73</v>
      </c>
      <c r="C77" s="57"/>
      <c r="D77" s="73"/>
    </row>
    <row r="78" spans="1:4">
      <c r="A78" s="56" t="s">
        <v>2</v>
      </c>
      <c r="B78" s="57" t="s">
        <v>74</v>
      </c>
      <c r="C78" s="57"/>
      <c r="D78" s="73">
        <v>15</v>
      </c>
    </row>
    <row r="79" spans="1:4">
      <c r="A79" s="56" t="s">
        <v>3</v>
      </c>
      <c r="B79" s="57" t="s">
        <v>75</v>
      </c>
      <c r="C79" s="57"/>
      <c r="D79" s="73"/>
    </row>
    <row r="80" spans="1:4">
      <c r="A80" s="131" t="s">
        <v>24</v>
      </c>
      <c r="B80" s="131"/>
      <c r="C80" s="57"/>
      <c r="D80" s="73">
        <f>SUM(D76:D79)</f>
        <v>27.5</v>
      </c>
    </row>
    <row r="82" spans="1:6">
      <c r="A82" s="124" t="s">
        <v>76</v>
      </c>
      <c r="B82" s="124"/>
      <c r="C82" s="124"/>
      <c r="D82" s="124"/>
    </row>
    <row r="83" spans="1:6">
      <c r="A83" s="56">
        <v>6</v>
      </c>
      <c r="B83" s="57" t="s">
        <v>77</v>
      </c>
      <c r="C83" s="56" t="s">
        <v>15</v>
      </c>
      <c r="D83" s="56" t="s">
        <v>16</v>
      </c>
    </row>
    <row r="84" spans="1:6">
      <c r="A84" s="56" t="s">
        <v>0</v>
      </c>
      <c r="B84" s="57" t="s">
        <v>78</v>
      </c>
      <c r="C84" s="69">
        <v>0.05</v>
      </c>
      <c r="D84" s="66">
        <f>(D9+D42+D52+D72+D80)*C84</f>
        <v>205.95715313465337</v>
      </c>
      <c r="E84" s="55"/>
    </row>
    <row r="85" spans="1:6">
      <c r="A85" s="56" t="s">
        <v>1</v>
      </c>
      <c r="B85" s="57" t="s">
        <v>79</v>
      </c>
      <c r="C85" s="69">
        <v>0.15</v>
      </c>
      <c r="D85" s="66">
        <f>(D9+D42+D52+D72+D80+D84)*C85</f>
        <v>648.76503237415807</v>
      </c>
      <c r="E85" s="55"/>
      <c r="F85" s="102"/>
    </row>
    <row r="86" spans="1:6">
      <c r="A86" s="56" t="s">
        <v>2</v>
      </c>
      <c r="B86" s="57" t="s">
        <v>80</v>
      </c>
      <c r="C86" s="77">
        <f>SUM(C87:C89)</f>
        <v>8.6499999999999994E-2</v>
      </c>
      <c r="D86" s="57"/>
      <c r="E86" s="55"/>
    </row>
    <row r="87" spans="1:6">
      <c r="A87" s="56" t="s">
        <v>81</v>
      </c>
      <c r="B87" s="57" t="s">
        <v>84</v>
      </c>
      <c r="C87" s="64">
        <v>6.4999999999999997E-3</v>
      </c>
      <c r="D87" s="66">
        <f>C87*D102</f>
        <v>35.39148780877089</v>
      </c>
    </row>
    <row r="88" spans="1:6">
      <c r="A88" s="56" t="s">
        <v>82</v>
      </c>
      <c r="B88" s="57" t="s">
        <v>85</v>
      </c>
      <c r="C88" s="64">
        <v>0.03</v>
      </c>
      <c r="D88" s="66">
        <f>C88*D102</f>
        <v>163.34532834817335</v>
      </c>
    </row>
    <row r="89" spans="1:6">
      <c r="A89" s="56" t="s">
        <v>83</v>
      </c>
      <c r="B89" s="57" t="s">
        <v>86</v>
      </c>
      <c r="C89" s="64">
        <v>0.05</v>
      </c>
      <c r="D89" s="66">
        <f>C89*D102</f>
        <v>272.24221391362227</v>
      </c>
    </row>
    <row r="90" spans="1:6">
      <c r="A90" s="121" t="s">
        <v>23</v>
      </c>
      <c r="B90" s="123"/>
      <c r="C90" s="65"/>
      <c r="D90" s="62">
        <f>SUM(D87:D89)</f>
        <v>470.97903007056652</v>
      </c>
    </row>
    <row r="91" spans="1:6">
      <c r="A91" s="121" t="s">
        <v>24</v>
      </c>
      <c r="B91" s="123"/>
      <c r="C91" s="65"/>
      <c r="D91" s="72">
        <f>D84+D85+D90</f>
        <v>1325.701215579378</v>
      </c>
      <c r="E91" s="102"/>
    </row>
    <row r="93" spans="1:6">
      <c r="A93" s="131" t="s">
        <v>87</v>
      </c>
      <c r="B93" s="131"/>
      <c r="C93" s="131"/>
      <c r="D93" s="131"/>
    </row>
    <row r="94" spans="1:6">
      <c r="A94" s="131" t="s">
        <v>88</v>
      </c>
      <c r="B94" s="131"/>
      <c r="C94" s="131"/>
      <c r="D94" s="78" t="s">
        <v>90</v>
      </c>
    </row>
    <row r="95" spans="1:6">
      <c r="A95" s="56" t="s">
        <v>0</v>
      </c>
      <c r="B95" s="57" t="str">
        <f>A1</f>
        <v xml:space="preserve">MÓDULO 1: COMPOSIÇÃO DA REMUNERAÇÃO </v>
      </c>
      <c r="C95" s="57"/>
      <c r="D95" s="66">
        <f>D9</f>
        <v>1950</v>
      </c>
    </row>
    <row r="96" spans="1:6">
      <c r="A96" s="56" t="s">
        <v>1</v>
      </c>
      <c r="B96" s="57" t="str">
        <f>A11</f>
        <v>MÓDULO 2 - ENCARGOS E BENEFÍCIOS ANUAIS, MENSAIS E DIÁRIOS</v>
      </c>
      <c r="C96" s="57"/>
      <c r="D96" s="66">
        <f>D42</f>
        <v>1883.3012486666669</v>
      </c>
    </row>
    <row r="97" spans="1:5">
      <c r="A97" s="56" t="s">
        <v>2</v>
      </c>
      <c r="B97" s="57" t="str">
        <f>A44</f>
        <v xml:space="preserve">MÓDULO 3: PROVISÃO PARA RESCISÃO </v>
      </c>
      <c r="C97" s="57"/>
      <c r="D97" s="66">
        <f>D52</f>
        <v>47.7418140264</v>
      </c>
    </row>
    <row r="98" spans="1:5">
      <c r="A98" s="56" t="s">
        <v>3</v>
      </c>
      <c r="B98" s="57" t="str">
        <f>A54</f>
        <v>MÓDULO 4 - CUSTO DE REPOSIÇÃO DO PROFISSIONAL AUSENTE</v>
      </c>
      <c r="C98" s="57"/>
      <c r="D98" s="66">
        <f>D72</f>
        <v>210.6</v>
      </c>
    </row>
    <row r="99" spans="1:5">
      <c r="A99" s="56" t="s">
        <v>5</v>
      </c>
      <c r="B99" s="57" t="str">
        <f>A74</f>
        <v xml:space="preserve">MÓDULO 5 - INSUMOS DIVERSOS </v>
      </c>
      <c r="C99" s="57"/>
      <c r="D99" s="66">
        <f>D80</f>
        <v>27.5</v>
      </c>
    </row>
    <row r="100" spans="1:5">
      <c r="A100" s="56"/>
      <c r="B100" s="57" t="s">
        <v>89</v>
      </c>
      <c r="C100" s="57"/>
      <c r="D100" s="66">
        <f>SUM(D95:D99)</f>
        <v>4119.1430626930669</v>
      </c>
    </row>
    <row r="101" spans="1:5">
      <c r="A101" s="56" t="s">
        <v>6</v>
      </c>
      <c r="B101" s="57" t="str">
        <f>A82</f>
        <v xml:space="preserve">MÓDULO 6 - CUSTOS INDIRETOS, TRIBUTOS E LUCRO </v>
      </c>
      <c r="C101" s="57"/>
      <c r="D101" s="59">
        <f>D91</f>
        <v>1325.701215579378</v>
      </c>
    </row>
    <row r="102" spans="1:5">
      <c r="A102" s="124" t="s">
        <v>91</v>
      </c>
      <c r="B102" s="124"/>
      <c r="C102" s="124"/>
      <c r="D102" s="62">
        <f>(D100+D84+D85)/(1-C86)</f>
        <v>5444.8442782724451</v>
      </c>
      <c r="E102" s="55"/>
    </row>
  </sheetData>
  <mergeCells count="29">
    <mergeCell ref="A42:B42"/>
    <mergeCell ref="A1:D1"/>
    <mergeCell ref="A9:B9"/>
    <mergeCell ref="A11:D11"/>
    <mergeCell ref="A12:D12"/>
    <mergeCell ref="A16:B16"/>
    <mergeCell ref="A17:B17"/>
    <mergeCell ref="A18:D18"/>
    <mergeCell ref="A28:B28"/>
    <mergeCell ref="A29:D29"/>
    <mergeCell ref="A36:B36"/>
    <mergeCell ref="A37:D37"/>
    <mergeCell ref="A82:D82"/>
    <mergeCell ref="A44:D44"/>
    <mergeCell ref="A52:B52"/>
    <mergeCell ref="A54:D54"/>
    <mergeCell ref="A55:D55"/>
    <mergeCell ref="A63:B63"/>
    <mergeCell ref="A64:D64"/>
    <mergeCell ref="A67:B67"/>
    <mergeCell ref="A68:D68"/>
    <mergeCell ref="A72:B72"/>
    <mergeCell ref="A74:D74"/>
    <mergeCell ref="A80:B80"/>
    <mergeCell ref="A90:B90"/>
    <mergeCell ref="A91:B91"/>
    <mergeCell ref="A93:D93"/>
    <mergeCell ref="A94:C94"/>
    <mergeCell ref="A102:C10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>
      <selection activeCell="E17" sqref="E17"/>
    </sheetView>
  </sheetViews>
  <sheetFormatPr defaultRowHeight="12.75"/>
  <cols>
    <col min="1" max="1" width="43.85546875" style="5" customWidth="1"/>
    <col min="2" max="2" width="9" customWidth="1"/>
    <col min="3" max="3" width="14.28515625" customWidth="1"/>
    <col min="4" max="4" width="14.140625" customWidth="1"/>
    <col min="5" max="5" width="10.5703125" customWidth="1"/>
    <col min="7" max="7" width="11.7109375" customWidth="1"/>
    <col min="8" max="8" width="16" customWidth="1"/>
    <col min="9" max="9" width="20.42578125" customWidth="1"/>
    <col min="10" max="10" width="9.140625" style="6"/>
    <col min="11" max="11" width="17.140625" style="2" customWidth="1"/>
  </cols>
  <sheetData>
    <row r="1" spans="1:11">
      <c r="A1" s="133" t="s">
        <v>97</v>
      </c>
      <c r="B1" s="134" t="s">
        <v>93</v>
      </c>
      <c r="C1" s="134" t="s">
        <v>98</v>
      </c>
      <c r="D1" s="135" t="s">
        <v>106</v>
      </c>
      <c r="E1" s="135"/>
      <c r="F1" s="135" t="s">
        <v>105</v>
      </c>
      <c r="G1" s="135"/>
      <c r="H1" s="90" t="s">
        <v>108</v>
      </c>
      <c r="I1" s="85" t="s">
        <v>127</v>
      </c>
      <c r="J1" s="132" t="s">
        <v>128</v>
      </c>
      <c r="K1" s="85" t="s">
        <v>129</v>
      </c>
    </row>
    <row r="2" spans="1:11">
      <c r="A2" s="133"/>
      <c r="B2" s="134"/>
      <c r="C2" s="134"/>
      <c r="D2" s="91" t="s">
        <v>15</v>
      </c>
      <c r="E2" s="91" t="s">
        <v>104</v>
      </c>
      <c r="F2" s="91" t="s">
        <v>15</v>
      </c>
      <c r="G2" s="91" t="s">
        <v>107</v>
      </c>
      <c r="H2" s="92" t="s">
        <v>104</v>
      </c>
      <c r="I2" s="86">
        <v>0.10539999999999999</v>
      </c>
      <c r="J2" s="132"/>
      <c r="K2" s="85" t="s">
        <v>104</v>
      </c>
    </row>
    <row r="3" spans="1:11">
      <c r="A3" s="99" t="s">
        <v>99</v>
      </c>
      <c r="B3" s="91">
        <v>240</v>
      </c>
      <c r="C3" s="93">
        <v>30</v>
      </c>
      <c r="D3" s="94">
        <v>0.05</v>
      </c>
      <c r="E3" s="95">
        <f>D3*C3</f>
        <v>1.5</v>
      </c>
      <c r="F3" s="94">
        <v>0.14249999999999999</v>
      </c>
      <c r="G3" s="96">
        <f>F3*H3</f>
        <v>5.234024999999999</v>
      </c>
      <c r="H3" s="97">
        <f>TRUNC((C3+E3)/(1-F3),2)</f>
        <v>36.729999999999997</v>
      </c>
      <c r="I3" s="87">
        <f>H3*10.54%+H3</f>
        <v>40.601341999999995</v>
      </c>
      <c r="J3" s="101">
        <v>240</v>
      </c>
      <c r="K3" s="88">
        <f>I3*J3</f>
        <v>9744.3220799999981</v>
      </c>
    </row>
    <row r="4" spans="1:11">
      <c r="A4" s="99" t="s">
        <v>100</v>
      </c>
      <c r="B4" s="91">
        <v>840</v>
      </c>
      <c r="C4" s="93">
        <v>15</v>
      </c>
      <c r="D4" s="94">
        <v>0.05</v>
      </c>
      <c r="E4" s="95">
        <f>D4*C4</f>
        <v>0.75</v>
      </c>
      <c r="F4" s="94">
        <v>0.14249999999999999</v>
      </c>
      <c r="G4" s="96">
        <f>F4*H4</f>
        <v>2.6162999999999998</v>
      </c>
      <c r="H4" s="97">
        <f t="shared" ref="H4:H7" si="0">TRUNC((C4+E4)/(1-F4),2)</f>
        <v>18.36</v>
      </c>
      <c r="I4" s="87">
        <f t="shared" ref="I4:I7" si="1">H4*10.54%+H4</f>
        <v>20.295144000000001</v>
      </c>
      <c r="J4" s="101">
        <v>840</v>
      </c>
      <c r="K4" s="88">
        <f t="shared" ref="K4:K7" si="2">I4*J4</f>
        <v>17047.920959999999</v>
      </c>
    </row>
    <row r="5" spans="1:11">
      <c r="A5" s="99" t="s">
        <v>92</v>
      </c>
      <c r="B5" s="91">
        <v>240</v>
      </c>
      <c r="C5" s="93">
        <v>20</v>
      </c>
      <c r="D5" s="94">
        <v>0.05</v>
      </c>
      <c r="E5" s="95">
        <f>D5*C5</f>
        <v>1</v>
      </c>
      <c r="F5" s="94">
        <v>0.14249999999999999</v>
      </c>
      <c r="G5" s="96">
        <f>F5*H5</f>
        <v>3.4883999999999999</v>
      </c>
      <c r="H5" s="97">
        <f t="shared" si="0"/>
        <v>24.48</v>
      </c>
      <c r="I5" s="87">
        <f t="shared" si="1"/>
        <v>27.060192000000001</v>
      </c>
      <c r="J5" s="101">
        <v>240</v>
      </c>
      <c r="K5" s="88">
        <f t="shared" si="2"/>
        <v>6494.4460799999997</v>
      </c>
    </row>
    <row r="6" spans="1:11" ht="25.5">
      <c r="A6" s="99" t="s">
        <v>101</v>
      </c>
      <c r="B6" s="91">
        <v>5400</v>
      </c>
      <c r="C6" s="93">
        <v>5</v>
      </c>
      <c r="D6" s="94">
        <v>0.05</v>
      </c>
      <c r="E6" s="95">
        <f>D6*C6</f>
        <v>0.25</v>
      </c>
      <c r="F6" s="94">
        <v>0.14249999999999999</v>
      </c>
      <c r="G6" s="96">
        <f>F6*H6</f>
        <v>0.87209999999999999</v>
      </c>
      <c r="H6" s="97">
        <f t="shared" si="0"/>
        <v>6.12</v>
      </c>
      <c r="I6" s="87">
        <f t="shared" si="1"/>
        <v>6.7650480000000002</v>
      </c>
      <c r="J6" s="101">
        <v>5400</v>
      </c>
      <c r="K6" s="88">
        <f t="shared" si="2"/>
        <v>36531.2592</v>
      </c>
    </row>
    <row r="7" spans="1:11" ht="25.5">
      <c r="A7" s="99" t="s">
        <v>102</v>
      </c>
      <c r="B7" s="91">
        <v>60</v>
      </c>
      <c r="C7" s="93">
        <v>25</v>
      </c>
      <c r="D7" s="94">
        <v>0.2</v>
      </c>
      <c r="E7" s="95">
        <f>D7*C7</f>
        <v>5</v>
      </c>
      <c r="F7" s="94">
        <v>0.14249999999999999</v>
      </c>
      <c r="G7" s="96">
        <f>F7*H7</f>
        <v>4.9846499999999994</v>
      </c>
      <c r="H7" s="97">
        <f t="shared" si="0"/>
        <v>34.979999999999997</v>
      </c>
      <c r="I7" s="87">
        <f t="shared" si="1"/>
        <v>38.666891999999997</v>
      </c>
      <c r="J7" s="101">
        <v>60</v>
      </c>
      <c r="K7" s="88">
        <f t="shared" si="2"/>
        <v>2320.01352</v>
      </c>
    </row>
    <row r="8" spans="1:11">
      <c r="A8" s="100"/>
      <c r="B8" s="98"/>
      <c r="C8" s="98"/>
      <c r="D8" s="98"/>
      <c r="E8" s="98"/>
      <c r="F8" s="98"/>
      <c r="G8" s="98"/>
      <c r="H8" s="98"/>
      <c r="I8" s="87">
        <f>SUM(I3:I7)</f>
        <v>133.38861799999998</v>
      </c>
      <c r="J8" s="89" t="s">
        <v>130</v>
      </c>
      <c r="K8" s="88">
        <f>SUM(K3:K7)</f>
        <v>72137.961839999989</v>
      </c>
    </row>
    <row r="10" spans="1:11">
      <c r="A10" s="3" t="s">
        <v>103</v>
      </c>
      <c r="B10" s="1">
        <v>3095</v>
      </c>
    </row>
    <row r="11" spans="1:11">
      <c r="F11" s="4"/>
    </row>
  </sheetData>
  <mergeCells count="6">
    <mergeCell ref="J1:J2"/>
    <mergeCell ref="A1:A2"/>
    <mergeCell ref="B1:B2"/>
    <mergeCell ref="C1:C2"/>
    <mergeCell ref="D1:E1"/>
    <mergeCell ref="F1:G1"/>
  </mergeCells>
  <pageMargins left="0.511811024" right="0.511811024" top="0.78740157499999996" bottom="0.78740157499999996" header="0.31496062000000002" footer="0.31496062000000002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workbookViewId="0">
      <selection activeCell="N21" sqref="N21"/>
    </sheetView>
  </sheetViews>
  <sheetFormatPr defaultRowHeight="12.75"/>
  <cols>
    <col min="1" max="1" width="4.5703125" style="7" customWidth="1"/>
    <col min="2" max="2" width="4.85546875" style="7" customWidth="1"/>
    <col min="4" max="4" width="19.28515625" customWidth="1"/>
    <col min="6" max="6" width="16.5703125" customWidth="1"/>
    <col min="7" max="7" width="16.28515625" customWidth="1"/>
    <col min="9" max="9" width="27.5703125" customWidth="1"/>
    <col min="11" max="11" width="16.140625" customWidth="1"/>
    <col min="12" max="12" width="17.42578125" customWidth="1"/>
    <col min="13" max="13" width="2.85546875" customWidth="1"/>
  </cols>
  <sheetData>
    <row r="1" spans="2:13" s="7" customFormat="1"/>
    <row r="2" spans="2:13" s="7" customFormat="1" ht="13.5" thickBot="1">
      <c r="B2" s="15" t="s">
        <v>125</v>
      </c>
    </row>
    <row r="3" spans="2:13" s="7" customForma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13">
      <c r="B4" s="24"/>
      <c r="C4" s="136" t="s">
        <v>109</v>
      </c>
      <c r="D4" s="136"/>
      <c r="E4" s="136"/>
      <c r="F4" s="136"/>
      <c r="G4" s="136"/>
      <c r="H4" s="25"/>
      <c r="I4" s="136" t="s">
        <v>110</v>
      </c>
      <c r="J4" s="136"/>
      <c r="K4" s="136"/>
      <c r="L4" s="136"/>
      <c r="M4" s="26"/>
    </row>
    <row r="5" spans="2:13">
      <c r="B5" s="24"/>
      <c r="C5" s="138">
        <v>0.1545</v>
      </c>
      <c r="D5" s="10" t="s">
        <v>111</v>
      </c>
      <c r="E5" s="10" t="s">
        <v>112</v>
      </c>
      <c r="F5" s="11" t="s">
        <v>113</v>
      </c>
      <c r="G5" s="11" t="s">
        <v>114</v>
      </c>
      <c r="H5" s="25"/>
      <c r="I5" s="10" t="s">
        <v>111</v>
      </c>
      <c r="J5" s="10" t="s">
        <v>112</v>
      </c>
      <c r="K5" s="11" t="s">
        <v>113</v>
      </c>
      <c r="L5" s="11" t="s">
        <v>114</v>
      </c>
      <c r="M5" s="26"/>
    </row>
    <row r="6" spans="2:13">
      <c r="B6" s="24"/>
      <c r="C6" s="139"/>
      <c r="D6" s="10" t="s">
        <v>115</v>
      </c>
      <c r="E6" s="12">
        <v>1</v>
      </c>
      <c r="F6" s="14" t="e">
        <f>#REF!</f>
        <v>#REF!</v>
      </c>
      <c r="G6" s="13" t="e">
        <f>F6*E6</f>
        <v>#REF!</v>
      </c>
      <c r="H6" s="25"/>
      <c r="I6" s="10" t="s">
        <v>116</v>
      </c>
      <c r="J6" s="12">
        <v>1</v>
      </c>
      <c r="K6" s="13">
        <v>1503</v>
      </c>
      <c r="L6" s="13">
        <f>K6*J6</f>
        <v>1503</v>
      </c>
      <c r="M6" s="26"/>
    </row>
    <row r="7" spans="2:13">
      <c r="B7" s="24"/>
      <c r="C7" s="9">
        <v>0.1547</v>
      </c>
      <c r="D7" s="10" t="s">
        <v>117</v>
      </c>
      <c r="E7" s="12">
        <v>1</v>
      </c>
      <c r="F7" s="14">
        <f>médico!D83</f>
        <v>727.58885452841025</v>
      </c>
      <c r="G7" s="13">
        <f>F7*E7</f>
        <v>727.58885452841025</v>
      </c>
      <c r="H7" s="25"/>
      <c r="I7" s="10" t="s">
        <v>118</v>
      </c>
      <c r="J7" s="12">
        <v>2</v>
      </c>
      <c r="K7" s="13">
        <v>15</v>
      </c>
      <c r="L7" s="13">
        <f>(K7*2)/24</f>
        <v>1.25</v>
      </c>
      <c r="M7" s="26"/>
    </row>
    <row r="8" spans="2:13">
      <c r="B8" s="24"/>
      <c r="C8" s="136"/>
      <c r="D8" s="136"/>
      <c r="E8" s="136"/>
      <c r="F8" s="136"/>
      <c r="G8" s="13" t="e">
        <f>SUM(G6:G7)</f>
        <v>#REF!</v>
      </c>
      <c r="H8" s="25"/>
      <c r="I8" s="10" t="s">
        <v>119</v>
      </c>
      <c r="J8" s="12">
        <v>1</v>
      </c>
      <c r="K8" s="13">
        <v>300</v>
      </c>
      <c r="L8" s="13">
        <f>K8*J8</f>
        <v>300</v>
      </c>
      <c r="M8" s="26"/>
    </row>
    <row r="9" spans="2:13">
      <c r="B9" s="24"/>
      <c r="C9" s="137"/>
      <c r="D9" s="137"/>
      <c r="E9" s="137"/>
      <c r="F9" s="137"/>
      <c r="G9" s="27" t="e">
        <f>G8*24</f>
        <v>#REF!</v>
      </c>
      <c r="H9" s="25"/>
      <c r="I9" s="10" t="s">
        <v>120</v>
      </c>
      <c r="J9" s="12">
        <v>1</v>
      </c>
      <c r="K9" s="13">
        <v>665</v>
      </c>
      <c r="L9" s="13">
        <f>K9*J9</f>
        <v>665</v>
      </c>
      <c r="M9" s="26"/>
    </row>
    <row r="10" spans="2:13">
      <c r="B10" s="24"/>
      <c r="C10" s="25"/>
      <c r="D10" s="25"/>
      <c r="E10" s="25"/>
      <c r="F10" s="28"/>
      <c r="G10" s="25"/>
      <c r="H10" s="25"/>
      <c r="I10" s="10" t="s">
        <v>121</v>
      </c>
      <c r="J10" s="12">
        <v>0</v>
      </c>
      <c r="K10" s="29">
        <v>400</v>
      </c>
      <c r="L10" s="13">
        <v>0</v>
      </c>
      <c r="M10" s="26"/>
    </row>
    <row r="11" spans="2:13">
      <c r="B11" s="24"/>
      <c r="C11" s="136" t="s">
        <v>122</v>
      </c>
      <c r="D11" s="136"/>
      <c r="E11" s="136"/>
      <c r="F11" s="136"/>
      <c r="G11" s="136"/>
      <c r="H11" s="25"/>
      <c r="I11" s="136" t="s">
        <v>123</v>
      </c>
      <c r="J11" s="136"/>
      <c r="K11" s="136"/>
      <c r="L11" s="13">
        <f>SUM(L6:L10)</f>
        <v>2469.25</v>
      </c>
      <c r="M11" s="26"/>
    </row>
    <row r="12" spans="2:13">
      <c r="B12" s="24"/>
      <c r="C12" s="9">
        <f>médico!C84</f>
        <v>0.15</v>
      </c>
      <c r="D12" s="10" t="s">
        <v>111</v>
      </c>
      <c r="E12" s="10" t="s">
        <v>112</v>
      </c>
      <c r="F12" s="11" t="s">
        <v>113</v>
      </c>
      <c r="G12" s="11" t="s">
        <v>114</v>
      </c>
      <c r="H12" s="25"/>
      <c r="I12" s="25"/>
      <c r="J12" s="25"/>
      <c r="K12" s="25"/>
      <c r="L12" s="25"/>
      <c r="M12" s="26"/>
    </row>
    <row r="13" spans="2:13">
      <c r="B13" s="24"/>
      <c r="C13" s="9">
        <v>0.09</v>
      </c>
      <c r="D13" s="10" t="s">
        <v>115</v>
      </c>
      <c r="E13" s="12">
        <v>1</v>
      </c>
      <c r="F13" s="14" t="e">
        <f>#REF!</f>
        <v>#REF!</v>
      </c>
      <c r="G13" s="13" t="e">
        <f>F13*E13</f>
        <v>#REF!</v>
      </c>
      <c r="H13" s="25"/>
      <c r="I13" s="25"/>
      <c r="J13" s="25"/>
      <c r="K13" s="25"/>
      <c r="L13" s="25"/>
      <c r="M13" s="26"/>
    </row>
    <row r="14" spans="2:13">
      <c r="B14" s="24"/>
      <c r="C14" s="9">
        <v>0.09</v>
      </c>
      <c r="D14" s="10" t="s">
        <v>117</v>
      </c>
      <c r="E14" s="12">
        <v>1</v>
      </c>
      <c r="F14" s="14">
        <f>médico!D84</f>
        <v>2291.9048917644923</v>
      </c>
      <c r="G14" s="13">
        <f>F14*E14</f>
        <v>2291.9048917644923</v>
      </c>
      <c r="H14" s="25"/>
      <c r="I14" s="25"/>
      <c r="J14" s="25"/>
      <c r="K14" s="30"/>
      <c r="L14" s="25"/>
      <c r="M14" s="26"/>
    </row>
    <row r="15" spans="2:13" s="7" customFormat="1">
      <c r="B15" s="24"/>
      <c r="C15" s="9"/>
      <c r="D15" s="10" t="str">
        <f>I6</f>
        <v>taxa adm</v>
      </c>
      <c r="E15" s="12">
        <v>1</v>
      </c>
      <c r="F15" s="14">
        <f>L6</f>
        <v>1503</v>
      </c>
      <c r="G15" s="13">
        <f>F15*E15</f>
        <v>1503</v>
      </c>
      <c r="H15" s="25"/>
      <c r="I15" s="25"/>
      <c r="J15" s="25"/>
      <c r="K15" s="30"/>
      <c r="L15" s="25"/>
      <c r="M15" s="26"/>
    </row>
    <row r="16" spans="2:13">
      <c r="B16" s="24"/>
      <c r="C16" s="136" t="s">
        <v>123</v>
      </c>
      <c r="D16" s="136"/>
      <c r="E16" s="136"/>
      <c r="F16" s="136"/>
      <c r="G16" s="13" t="e">
        <f>SUM(G13:G15)</f>
        <v>#REF!</v>
      </c>
      <c r="H16" s="53" t="e">
        <f>G16/proposta!B6</f>
        <v>#REF!</v>
      </c>
      <c r="I16" s="25"/>
      <c r="J16" s="31"/>
      <c r="K16" s="30"/>
      <c r="L16" s="25"/>
      <c r="M16" s="26"/>
    </row>
    <row r="17" spans="2:13">
      <c r="B17" s="24"/>
      <c r="C17" s="137" t="s">
        <v>124</v>
      </c>
      <c r="D17" s="137"/>
      <c r="E17" s="137"/>
      <c r="F17" s="137"/>
      <c r="G17" s="27" t="e">
        <f>G16*24</f>
        <v>#REF!</v>
      </c>
      <c r="H17" s="25"/>
      <c r="I17" s="25"/>
      <c r="J17" s="25"/>
      <c r="K17" s="30"/>
      <c r="L17" s="25"/>
      <c r="M17" s="26"/>
    </row>
    <row r="18" spans="2:13" ht="13.5" thickBot="1">
      <c r="B18" s="32"/>
      <c r="C18" s="33"/>
      <c r="D18" s="33"/>
      <c r="E18" s="33"/>
      <c r="F18" s="33"/>
      <c r="G18" s="34"/>
      <c r="H18" s="33"/>
      <c r="I18" s="33"/>
      <c r="J18" s="33"/>
      <c r="K18" s="33"/>
      <c r="L18" s="33"/>
      <c r="M18" s="35"/>
    </row>
    <row r="19" spans="2:13"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</row>
    <row r="20" spans="2:13" ht="13.5" thickBot="1">
      <c r="B20" s="15" t="s">
        <v>126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2:13">
      <c r="B22" s="39"/>
      <c r="C22" s="140" t="s">
        <v>109</v>
      </c>
      <c r="D22" s="140"/>
      <c r="E22" s="140"/>
      <c r="F22" s="140"/>
      <c r="G22" s="140"/>
      <c r="H22" s="40"/>
      <c r="I22" s="140" t="s">
        <v>110</v>
      </c>
      <c r="J22" s="140"/>
      <c r="K22" s="140"/>
      <c r="L22" s="140"/>
      <c r="M22" s="41"/>
    </row>
    <row r="23" spans="2:13">
      <c r="B23" s="39"/>
      <c r="C23" s="142">
        <v>0.04</v>
      </c>
      <c r="D23" s="19" t="s">
        <v>111</v>
      </c>
      <c r="E23" s="19" t="s">
        <v>112</v>
      </c>
      <c r="F23" s="16" t="s">
        <v>113</v>
      </c>
      <c r="G23" s="16" t="s">
        <v>114</v>
      </c>
      <c r="H23" s="40"/>
      <c r="I23" s="19" t="s">
        <v>111</v>
      </c>
      <c r="J23" s="19" t="s">
        <v>112</v>
      </c>
      <c r="K23" s="16" t="s">
        <v>113</v>
      </c>
      <c r="L23" s="16" t="s">
        <v>114</v>
      </c>
      <c r="M23" s="41"/>
    </row>
    <row r="24" spans="2:13">
      <c r="B24" s="39"/>
      <c r="C24" s="143"/>
      <c r="D24" s="19" t="s">
        <v>115</v>
      </c>
      <c r="E24" s="18">
        <v>1</v>
      </c>
      <c r="F24" s="17" t="e">
        <f>#REF!</f>
        <v>#REF!</v>
      </c>
      <c r="G24" s="42" t="e">
        <f>F24*E24</f>
        <v>#REF!</v>
      </c>
      <c r="H24" s="40"/>
      <c r="I24" s="19" t="s">
        <v>116</v>
      </c>
      <c r="J24" s="18">
        <v>1</v>
      </c>
      <c r="K24" s="42">
        <v>500</v>
      </c>
      <c r="L24" s="42">
        <f>K24</f>
        <v>500</v>
      </c>
      <c r="M24" s="41"/>
    </row>
    <row r="25" spans="2:13">
      <c r="B25" s="39"/>
      <c r="C25" s="20">
        <v>0.124</v>
      </c>
      <c r="D25" s="19" t="s">
        <v>117</v>
      </c>
      <c r="E25" s="18">
        <v>1</v>
      </c>
      <c r="F25" s="17" t="e">
        <f>médico!#REF!</f>
        <v>#REF!</v>
      </c>
      <c r="G25" s="42" t="e">
        <f>F25*E25</f>
        <v>#REF!</v>
      </c>
      <c r="H25" s="40"/>
      <c r="I25" s="19" t="s">
        <v>118</v>
      </c>
      <c r="J25" s="18">
        <v>2</v>
      </c>
      <c r="K25" s="42">
        <v>15</v>
      </c>
      <c r="L25" s="42">
        <f>(K25*2)/24</f>
        <v>1.25</v>
      </c>
      <c r="M25" s="41"/>
    </row>
    <row r="26" spans="2:13">
      <c r="B26" s="39"/>
      <c r="C26" s="140"/>
      <c r="D26" s="140"/>
      <c r="E26" s="140"/>
      <c r="F26" s="140"/>
      <c r="G26" s="42" t="e">
        <f>SUM(G24:G25)</f>
        <v>#REF!</v>
      </c>
      <c r="H26" s="40"/>
      <c r="I26" s="19" t="s">
        <v>119</v>
      </c>
      <c r="J26" s="18">
        <v>1</v>
      </c>
      <c r="K26" s="42">
        <v>0</v>
      </c>
      <c r="L26" s="42">
        <v>0</v>
      </c>
      <c r="M26" s="41"/>
    </row>
    <row r="27" spans="2:13">
      <c r="B27" s="39"/>
      <c r="C27" s="141"/>
      <c r="D27" s="141"/>
      <c r="E27" s="141"/>
      <c r="F27" s="141"/>
      <c r="G27" s="43" t="e">
        <f>G26*24</f>
        <v>#REF!</v>
      </c>
      <c r="H27" s="40"/>
      <c r="I27" s="19" t="s">
        <v>120</v>
      </c>
      <c r="J27" s="18">
        <v>1</v>
      </c>
      <c r="K27" s="42">
        <v>665</v>
      </c>
      <c r="L27" s="42">
        <f>K27*J27</f>
        <v>665</v>
      </c>
      <c r="M27" s="41"/>
    </row>
    <row r="28" spans="2:13">
      <c r="B28" s="39"/>
      <c r="C28" s="40"/>
      <c r="D28" s="40"/>
      <c r="E28" s="40"/>
      <c r="F28" s="44"/>
      <c r="G28" s="40"/>
      <c r="H28" s="40"/>
      <c r="I28" s="19" t="s">
        <v>121</v>
      </c>
      <c r="J28" s="18">
        <v>0</v>
      </c>
      <c r="K28" s="45">
        <v>0</v>
      </c>
      <c r="L28" s="42">
        <v>0</v>
      </c>
      <c r="M28" s="41"/>
    </row>
    <row r="29" spans="2:13">
      <c r="B29" s="39"/>
      <c r="C29" s="140" t="s">
        <v>122</v>
      </c>
      <c r="D29" s="140"/>
      <c r="E29" s="140"/>
      <c r="F29" s="140"/>
      <c r="G29" s="140"/>
      <c r="H29" s="40"/>
      <c r="I29" s="140" t="s">
        <v>123</v>
      </c>
      <c r="J29" s="140"/>
      <c r="K29" s="140"/>
      <c r="L29" s="42">
        <f>SUM(L24:L28)</f>
        <v>1166.25</v>
      </c>
      <c r="M29" s="41"/>
    </row>
    <row r="30" spans="2:13">
      <c r="B30" s="39"/>
      <c r="C30" s="20"/>
      <c r="D30" s="19" t="s">
        <v>111</v>
      </c>
      <c r="E30" s="19" t="s">
        <v>112</v>
      </c>
      <c r="F30" s="16" t="s">
        <v>113</v>
      </c>
      <c r="G30" s="16" t="s">
        <v>114</v>
      </c>
      <c r="H30" s="40"/>
      <c r="I30" s="40"/>
      <c r="J30" s="40"/>
      <c r="K30" s="40"/>
      <c r="L30" s="40"/>
      <c r="M30" s="41"/>
    </row>
    <row r="31" spans="2:13">
      <c r="B31" s="39"/>
      <c r="C31" s="20">
        <v>0.09</v>
      </c>
      <c r="D31" s="19" t="s">
        <v>115</v>
      </c>
      <c r="E31" s="18">
        <v>1</v>
      </c>
      <c r="F31" s="17" t="e">
        <f>#REF!</f>
        <v>#REF!</v>
      </c>
      <c r="G31" s="42" t="e">
        <f>F31*E31</f>
        <v>#REF!</v>
      </c>
      <c r="H31" s="40"/>
      <c r="I31" s="40"/>
      <c r="J31" s="40"/>
      <c r="K31" s="40"/>
      <c r="L31" s="40"/>
      <c r="M31" s="41"/>
    </row>
    <row r="32" spans="2:13">
      <c r="B32" s="39"/>
      <c r="C32" s="20">
        <v>2.5999999999999999E-2</v>
      </c>
      <c r="D32" s="19" t="s">
        <v>117</v>
      </c>
      <c r="E32" s="18">
        <v>1</v>
      </c>
      <c r="F32" s="17" t="e">
        <f>médico!#REF!</f>
        <v>#REF!</v>
      </c>
      <c r="G32" s="42" t="e">
        <f>F32*E32</f>
        <v>#REF!</v>
      </c>
      <c r="H32" s="40"/>
      <c r="I32" s="40"/>
      <c r="J32" s="40"/>
      <c r="K32" s="46"/>
      <c r="L32" s="40"/>
      <c r="M32" s="41"/>
    </row>
    <row r="33" spans="2:13" s="7" customFormat="1">
      <c r="B33" s="39"/>
      <c r="C33" s="20"/>
      <c r="D33" s="19" t="str">
        <f>I24</f>
        <v>taxa adm</v>
      </c>
      <c r="E33" s="18">
        <v>1</v>
      </c>
      <c r="F33" s="17">
        <f>L24</f>
        <v>500</v>
      </c>
      <c r="G33" s="42">
        <f>E33*F33</f>
        <v>500</v>
      </c>
      <c r="H33" s="40"/>
      <c r="I33" s="40"/>
      <c r="J33" s="40"/>
      <c r="K33" s="46"/>
      <c r="L33" s="40"/>
      <c r="M33" s="41"/>
    </row>
    <row r="34" spans="2:13">
      <c r="B34" s="39"/>
      <c r="C34" s="140" t="s">
        <v>123</v>
      </c>
      <c r="D34" s="140"/>
      <c r="E34" s="140"/>
      <c r="F34" s="140"/>
      <c r="G34" s="42" t="e">
        <f>SUM(G31:G33)</f>
        <v>#REF!</v>
      </c>
      <c r="H34" s="52" t="e">
        <f>G34/proposta!B6</f>
        <v>#REF!</v>
      </c>
      <c r="I34" s="40"/>
      <c r="J34" s="47"/>
      <c r="K34" s="46"/>
      <c r="L34" s="40"/>
      <c r="M34" s="41"/>
    </row>
    <row r="35" spans="2:13">
      <c r="B35" s="39"/>
      <c r="C35" s="141" t="s">
        <v>124</v>
      </c>
      <c r="D35" s="141"/>
      <c r="E35" s="141"/>
      <c r="F35" s="141"/>
      <c r="G35" s="43" t="e">
        <f>G34*24</f>
        <v>#REF!</v>
      </c>
      <c r="H35" s="40"/>
      <c r="I35" s="40"/>
      <c r="J35" s="40"/>
      <c r="K35" s="46"/>
      <c r="L35" s="40"/>
      <c r="M35" s="41"/>
    </row>
    <row r="36" spans="2:13" ht="13.5" thickBot="1">
      <c r="B36" s="48"/>
      <c r="C36" s="49"/>
      <c r="D36" s="49"/>
      <c r="E36" s="49"/>
      <c r="F36" s="49"/>
      <c r="G36" s="50"/>
      <c r="H36" s="49"/>
      <c r="I36" s="49"/>
      <c r="J36" s="49"/>
      <c r="K36" s="49"/>
      <c r="L36" s="49"/>
      <c r="M36" s="51"/>
    </row>
  </sheetData>
  <mergeCells count="18">
    <mergeCell ref="C29:G29"/>
    <mergeCell ref="I29:K29"/>
    <mergeCell ref="C34:F34"/>
    <mergeCell ref="C35:F35"/>
    <mergeCell ref="C22:G22"/>
    <mergeCell ref="I22:L22"/>
    <mergeCell ref="C23:C24"/>
    <mergeCell ref="C26:F26"/>
    <mergeCell ref="C27:F27"/>
    <mergeCell ref="I4:L4"/>
    <mergeCell ref="I11:K11"/>
    <mergeCell ref="C17:F17"/>
    <mergeCell ref="C9:F9"/>
    <mergeCell ref="C4:G4"/>
    <mergeCell ref="C8:F8"/>
    <mergeCell ref="C11:G11"/>
    <mergeCell ref="C16:F16"/>
    <mergeCell ref="C5:C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proposta</vt:lpstr>
      <vt:lpstr>médico</vt:lpstr>
      <vt:lpstr>dentista</vt:lpstr>
      <vt:lpstr>aux_bucal</vt:lpstr>
      <vt:lpstr>serviço externo</vt:lpstr>
      <vt:lpstr>Plan1</vt:lpstr>
      <vt:lpstr>desp adm_lucro</vt:lpstr>
      <vt:lpstr>proposta!Area_de_impressao</vt:lpstr>
      <vt:lpstr>'serviço externo'!Area_de_impressao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Onofre Moura</dc:creator>
  <cp:lastModifiedBy>am200236</cp:lastModifiedBy>
  <dcterms:created xsi:type="dcterms:W3CDTF">2020-08-21T13:26:43Z</dcterms:created>
  <dcterms:modified xsi:type="dcterms:W3CDTF">2022-07-13T13:44:03Z</dcterms:modified>
</cp:coreProperties>
</file>